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D362807C-D867-438D-9C15-DE0C40B59556}" xr6:coauthVersionLast="36" xr6:coauthVersionMax="36" xr10:uidLastSave="{00000000-0000-0000-0000-000000000000}"/>
  <bookViews>
    <workbookView xWindow="-120" yWindow="-120" windowWidth="29040" windowHeight="15525" tabRatio="500" xr2:uid="{00000000-000D-0000-FFFF-FFFF00000000}"/>
  </bookViews>
  <sheets>
    <sheet name="Datos da solicitude" sheetId="1" r:id="rId1"/>
    <sheet name="formula" sheetId="2" state="hidden" r:id="rId2"/>
    <sheet name="despregables" sheetId="3" state="hidden" r:id="rId3"/>
    <sheet name="composición UAAP" sheetId="4" r:id="rId4"/>
    <sheet name="Hoja1" sheetId="5" r:id="rId5"/>
  </sheets>
  <externalReferences>
    <externalReference r:id="rId6"/>
  </externalReferences>
  <definedNames>
    <definedName name="_xlnm.Print_Area" localSheetId="0">'Datos da solicitude'!$A$1:$X$207</definedName>
    <definedName name="OLE_LINK1" localSheetId="0">'Datos da solicitude'!#REF!</definedName>
    <definedName name="SUBCEE_Datos1" localSheetId="0">'Datos da solicitude'!$A$11:$V$30</definedName>
    <definedName name="SUBCEE_Datos2" localSheetId="0">'Datos da solicitude'!$A$40:$Q$194</definedName>
    <definedName name="SUBCEE_Datos3" localSheetId="0">'Datos da solicitude'!$A$199:$D$199</definedName>
    <definedName name="SUBCEE_DatosTotales1" localSheetId="0">'Datos da solicitude'!$N$31:$V$31</definedName>
    <definedName name="SUBCEE_DatosTotales2" localSheetId="0">'Datos da solicitude'!$L$204:$O$204</definedName>
    <definedName name="_xlnm.Print_Titles" localSheetId="0">'Datos da solicitude'!$1:$2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1" i="1" l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40" i="1"/>
  <c r="X12" i="1" l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W4" i="1" l="1"/>
  <c r="M169" i="1" l="1"/>
  <c r="L169" i="1"/>
  <c r="N169" i="1" s="1"/>
  <c r="M168" i="1"/>
  <c r="L168" i="1"/>
  <c r="N168" i="1" s="1"/>
  <c r="M167" i="1"/>
  <c r="L167" i="1"/>
  <c r="N167" i="1" s="1"/>
  <c r="M166" i="1"/>
  <c r="L166" i="1"/>
  <c r="N166" i="1" s="1"/>
  <c r="M165" i="1"/>
  <c r="L165" i="1"/>
  <c r="N165" i="1" s="1"/>
  <c r="M164" i="1"/>
  <c r="L164" i="1"/>
  <c r="N164" i="1" s="1"/>
  <c r="M163" i="1"/>
  <c r="L163" i="1"/>
  <c r="N163" i="1" s="1"/>
  <c r="M162" i="1"/>
  <c r="L162" i="1"/>
  <c r="N162" i="1" s="1"/>
  <c r="M161" i="1"/>
  <c r="L161" i="1"/>
  <c r="N161" i="1" s="1"/>
  <c r="M160" i="1"/>
  <c r="L160" i="1"/>
  <c r="N160" i="1" s="1"/>
  <c r="M159" i="1"/>
  <c r="L159" i="1"/>
  <c r="N159" i="1" s="1"/>
  <c r="M158" i="1"/>
  <c r="L158" i="1"/>
  <c r="N158" i="1" s="1"/>
  <c r="M157" i="1"/>
  <c r="L157" i="1"/>
  <c r="N157" i="1" s="1"/>
  <c r="M156" i="1"/>
  <c r="L156" i="1"/>
  <c r="N156" i="1" s="1"/>
  <c r="M155" i="1"/>
  <c r="L155" i="1"/>
  <c r="N155" i="1" s="1"/>
  <c r="M154" i="1"/>
  <c r="L154" i="1"/>
  <c r="N154" i="1" s="1"/>
  <c r="M153" i="1"/>
  <c r="L153" i="1"/>
  <c r="N153" i="1" s="1"/>
  <c r="M152" i="1"/>
  <c r="L152" i="1"/>
  <c r="N152" i="1" s="1"/>
  <c r="M151" i="1"/>
  <c r="L151" i="1"/>
  <c r="N151" i="1" s="1"/>
  <c r="M150" i="1"/>
  <c r="L150" i="1"/>
  <c r="N150" i="1" s="1"/>
  <c r="M149" i="1"/>
  <c r="L149" i="1"/>
  <c r="N149" i="1" s="1"/>
  <c r="M148" i="1"/>
  <c r="L148" i="1"/>
  <c r="N148" i="1" s="1"/>
  <c r="M147" i="1"/>
  <c r="L147" i="1"/>
  <c r="N147" i="1" s="1"/>
  <c r="M146" i="1"/>
  <c r="L146" i="1"/>
  <c r="N146" i="1" s="1"/>
  <c r="M145" i="1"/>
  <c r="L145" i="1"/>
  <c r="N145" i="1" s="1"/>
  <c r="M144" i="1"/>
  <c r="L144" i="1"/>
  <c r="N144" i="1" s="1"/>
  <c r="M143" i="1"/>
  <c r="L143" i="1"/>
  <c r="N143" i="1" s="1"/>
  <c r="M142" i="1"/>
  <c r="L142" i="1"/>
  <c r="N142" i="1" s="1"/>
  <c r="M141" i="1"/>
  <c r="L141" i="1"/>
  <c r="N141" i="1" s="1"/>
  <c r="M140" i="1"/>
  <c r="L140" i="1"/>
  <c r="N140" i="1" s="1"/>
  <c r="M139" i="1"/>
  <c r="L139" i="1"/>
  <c r="N139" i="1" s="1"/>
  <c r="M138" i="1"/>
  <c r="L138" i="1"/>
  <c r="N138" i="1" s="1"/>
  <c r="M137" i="1"/>
  <c r="L137" i="1"/>
  <c r="N137" i="1" s="1"/>
  <c r="M136" i="1"/>
  <c r="L136" i="1"/>
  <c r="N136" i="1" s="1"/>
  <c r="M135" i="1"/>
  <c r="L135" i="1"/>
  <c r="N135" i="1" s="1"/>
  <c r="M134" i="1"/>
  <c r="L134" i="1"/>
  <c r="N134" i="1" s="1"/>
  <c r="M133" i="1"/>
  <c r="L133" i="1"/>
  <c r="N133" i="1" s="1"/>
  <c r="M132" i="1"/>
  <c r="L132" i="1"/>
  <c r="N132" i="1" s="1"/>
  <c r="M131" i="1"/>
  <c r="L131" i="1"/>
  <c r="N131" i="1" s="1"/>
  <c r="M130" i="1"/>
  <c r="L130" i="1"/>
  <c r="N130" i="1" s="1"/>
  <c r="M129" i="1"/>
  <c r="L129" i="1"/>
  <c r="N129" i="1" s="1"/>
  <c r="M128" i="1"/>
  <c r="L128" i="1"/>
  <c r="N128" i="1" s="1"/>
  <c r="M127" i="1"/>
  <c r="L127" i="1"/>
  <c r="N127" i="1" s="1"/>
  <c r="M126" i="1"/>
  <c r="L126" i="1"/>
  <c r="N126" i="1" s="1"/>
  <c r="M125" i="1"/>
  <c r="L125" i="1"/>
  <c r="N125" i="1" s="1"/>
  <c r="M124" i="1"/>
  <c r="L124" i="1"/>
  <c r="N124" i="1" s="1"/>
  <c r="M123" i="1"/>
  <c r="L123" i="1"/>
  <c r="N123" i="1" s="1"/>
  <c r="M122" i="1"/>
  <c r="L122" i="1"/>
  <c r="N122" i="1" s="1"/>
  <c r="M121" i="1"/>
  <c r="L121" i="1"/>
  <c r="N121" i="1" s="1"/>
  <c r="M120" i="1"/>
  <c r="L120" i="1"/>
  <c r="N120" i="1" s="1"/>
  <c r="M119" i="1"/>
  <c r="L119" i="1"/>
  <c r="N119" i="1" s="1"/>
  <c r="M118" i="1"/>
  <c r="L118" i="1"/>
  <c r="N118" i="1" s="1"/>
  <c r="M117" i="1"/>
  <c r="L117" i="1"/>
  <c r="N117" i="1" s="1"/>
  <c r="M116" i="1"/>
  <c r="L116" i="1"/>
  <c r="N116" i="1" s="1"/>
  <c r="M115" i="1"/>
  <c r="L115" i="1"/>
  <c r="N115" i="1" s="1"/>
  <c r="M114" i="1"/>
  <c r="L114" i="1"/>
  <c r="N114" i="1" s="1"/>
  <c r="M113" i="1"/>
  <c r="L113" i="1"/>
  <c r="N113" i="1" s="1"/>
  <c r="M112" i="1"/>
  <c r="L112" i="1"/>
  <c r="N112" i="1" s="1"/>
  <c r="M111" i="1"/>
  <c r="L111" i="1"/>
  <c r="N111" i="1" s="1"/>
  <c r="M110" i="1"/>
  <c r="L110" i="1"/>
  <c r="N110" i="1" s="1"/>
  <c r="M109" i="1"/>
  <c r="L109" i="1"/>
  <c r="N109" i="1" s="1"/>
  <c r="M108" i="1"/>
  <c r="L108" i="1"/>
  <c r="N108" i="1" s="1"/>
  <c r="M107" i="1"/>
  <c r="L107" i="1"/>
  <c r="N107" i="1" s="1"/>
  <c r="M106" i="1"/>
  <c r="L106" i="1"/>
  <c r="N106" i="1" s="1"/>
  <c r="M105" i="1"/>
  <c r="L105" i="1"/>
  <c r="N105" i="1" s="1"/>
  <c r="M104" i="1"/>
  <c r="L104" i="1"/>
  <c r="N104" i="1" s="1"/>
  <c r="M103" i="1"/>
  <c r="L103" i="1"/>
  <c r="N103" i="1" s="1"/>
  <c r="M102" i="1"/>
  <c r="L102" i="1"/>
  <c r="N102" i="1" s="1"/>
  <c r="M101" i="1"/>
  <c r="L101" i="1"/>
  <c r="N101" i="1" s="1"/>
  <c r="M100" i="1"/>
  <c r="L100" i="1"/>
  <c r="N100" i="1" s="1"/>
  <c r="M99" i="1"/>
  <c r="L99" i="1"/>
  <c r="N99" i="1" s="1"/>
  <c r="M98" i="1"/>
  <c r="L98" i="1"/>
  <c r="N98" i="1" s="1"/>
  <c r="M97" i="1"/>
  <c r="L97" i="1"/>
  <c r="N97" i="1" s="1"/>
  <c r="M96" i="1"/>
  <c r="L96" i="1"/>
  <c r="N96" i="1" s="1"/>
  <c r="M95" i="1"/>
  <c r="L95" i="1"/>
  <c r="N95" i="1" s="1"/>
  <c r="M94" i="1"/>
  <c r="L94" i="1"/>
  <c r="N94" i="1" s="1"/>
  <c r="M93" i="1"/>
  <c r="L93" i="1"/>
  <c r="N93" i="1" s="1"/>
  <c r="M92" i="1"/>
  <c r="L92" i="1"/>
  <c r="N92" i="1" s="1"/>
  <c r="M91" i="1"/>
  <c r="L91" i="1"/>
  <c r="N91" i="1" s="1"/>
  <c r="M90" i="1"/>
  <c r="L90" i="1"/>
  <c r="N90" i="1" s="1"/>
  <c r="M89" i="1"/>
  <c r="L89" i="1"/>
  <c r="N89" i="1" s="1"/>
  <c r="M88" i="1"/>
  <c r="L88" i="1"/>
  <c r="N88" i="1" s="1"/>
  <c r="M87" i="1"/>
  <c r="L87" i="1"/>
  <c r="N87" i="1" s="1"/>
  <c r="M86" i="1"/>
  <c r="L86" i="1"/>
  <c r="N86" i="1" s="1"/>
  <c r="M85" i="1"/>
  <c r="L85" i="1"/>
  <c r="N85" i="1" s="1"/>
  <c r="M84" i="1"/>
  <c r="L84" i="1"/>
  <c r="N84" i="1" s="1"/>
  <c r="M83" i="1"/>
  <c r="L83" i="1"/>
  <c r="N83" i="1" s="1"/>
  <c r="M82" i="1"/>
  <c r="L82" i="1"/>
  <c r="N82" i="1" s="1"/>
  <c r="M81" i="1"/>
  <c r="L81" i="1"/>
  <c r="N81" i="1" s="1"/>
  <c r="M80" i="1"/>
  <c r="L80" i="1"/>
  <c r="N80" i="1" s="1"/>
  <c r="M79" i="1"/>
  <c r="L79" i="1"/>
  <c r="N79" i="1" s="1"/>
  <c r="M78" i="1"/>
  <c r="L78" i="1"/>
  <c r="N78" i="1" s="1"/>
  <c r="M77" i="1"/>
  <c r="L77" i="1"/>
  <c r="N77" i="1" s="1"/>
  <c r="M76" i="1"/>
  <c r="L76" i="1"/>
  <c r="N76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2" i="1"/>
  <c r="Q12" i="1" s="1"/>
  <c r="O13" i="1"/>
  <c r="Q13" i="1" s="1"/>
  <c r="O14" i="1"/>
  <c r="Q1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I27" i="4" l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H27" i="4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O26" i="4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N26" i="4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L26" i="4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K26" i="4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I26" i="4"/>
  <c r="H26" i="4"/>
  <c r="C199" i="1"/>
  <c r="B199" i="1"/>
  <c r="D199" i="1" s="1"/>
  <c r="A199" i="1"/>
  <c r="M194" i="1"/>
  <c r="L194" i="1"/>
  <c r="N194" i="1" s="1"/>
  <c r="M193" i="1"/>
  <c r="L193" i="1"/>
  <c r="N193" i="1" s="1"/>
  <c r="M192" i="1"/>
  <c r="L192" i="1"/>
  <c r="N192" i="1" s="1"/>
  <c r="M191" i="1"/>
  <c r="L191" i="1"/>
  <c r="N191" i="1" s="1"/>
  <c r="M190" i="1"/>
  <c r="L190" i="1"/>
  <c r="N190" i="1" s="1"/>
  <c r="M189" i="1"/>
  <c r="L189" i="1"/>
  <c r="N189" i="1" s="1"/>
  <c r="M188" i="1"/>
  <c r="L188" i="1"/>
  <c r="N188" i="1" s="1"/>
  <c r="M187" i="1"/>
  <c r="L187" i="1"/>
  <c r="N187" i="1" s="1"/>
  <c r="M186" i="1"/>
  <c r="L186" i="1"/>
  <c r="N186" i="1" s="1"/>
  <c r="M185" i="1"/>
  <c r="L185" i="1"/>
  <c r="N185" i="1" s="1"/>
  <c r="M184" i="1"/>
  <c r="L184" i="1"/>
  <c r="N184" i="1" s="1"/>
  <c r="M183" i="1"/>
  <c r="L183" i="1"/>
  <c r="N183" i="1" s="1"/>
  <c r="M182" i="1"/>
  <c r="L182" i="1"/>
  <c r="N182" i="1" s="1"/>
  <c r="M181" i="1"/>
  <c r="L181" i="1"/>
  <c r="N181" i="1" s="1"/>
  <c r="M180" i="1"/>
  <c r="L180" i="1"/>
  <c r="N180" i="1" s="1"/>
  <c r="M179" i="1"/>
  <c r="L179" i="1"/>
  <c r="N179" i="1" s="1"/>
  <c r="M178" i="1"/>
  <c r="L178" i="1"/>
  <c r="N178" i="1" s="1"/>
  <c r="M177" i="1"/>
  <c r="L177" i="1"/>
  <c r="N177" i="1" s="1"/>
  <c r="M176" i="1"/>
  <c r="L176" i="1"/>
  <c r="N176" i="1" s="1"/>
  <c r="M175" i="1"/>
  <c r="L175" i="1"/>
  <c r="N175" i="1" s="1"/>
  <c r="M174" i="1"/>
  <c r="L174" i="1"/>
  <c r="N174" i="1" s="1"/>
  <c r="M173" i="1"/>
  <c r="L173" i="1"/>
  <c r="N173" i="1" s="1"/>
  <c r="M172" i="1"/>
  <c r="L172" i="1"/>
  <c r="N172" i="1" s="1"/>
  <c r="M171" i="1"/>
  <c r="L171" i="1"/>
  <c r="N171" i="1" s="1"/>
  <c r="M170" i="1"/>
  <c r="L170" i="1"/>
  <c r="N170" i="1" s="1"/>
  <c r="M75" i="1"/>
  <c r="L75" i="1"/>
  <c r="N75" i="1" s="1"/>
  <c r="M74" i="1"/>
  <c r="L74" i="1"/>
  <c r="N74" i="1" s="1"/>
  <c r="M73" i="1"/>
  <c r="L73" i="1"/>
  <c r="N73" i="1" s="1"/>
  <c r="M72" i="1"/>
  <c r="L72" i="1"/>
  <c r="N72" i="1" s="1"/>
  <c r="M71" i="1"/>
  <c r="L71" i="1"/>
  <c r="N71" i="1" s="1"/>
  <c r="M70" i="1"/>
  <c r="L70" i="1"/>
  <c r="N70" i="1" s="1"/>
  <c r="M69" i="1"/>
  <c r="L69" i="1"/>
  <c r="N69" i="1" s="1"/>
  <c r="M68" i="1"/>
  <c r="L68" i="1"/>
  <c r="N68" i="1" s="1"/>
  <c r="M67" i="1"/>
  <c r="L67" i="1"/>
  <c r="N67" i="1" s="1"/>
  <c r="M66" i="1"/>
  <c r="L66" i="1"/>
  <c r="N66" i="1" s="1"/>
  <c r="M65" i="1"/>
  <c r="L65" i="1"/>
  <c r="N65" i="1" s="1"/>
  <c r="M64" i="1"/>
  <c r="L64" i="1"/>
  <c r="N64" i="1" s="1"/>
  <c r="M63" i="1"/>
  <c r="L63" i="1"/>
  <c r="N63" i="1" s="1"/>
  <c r="M62" i="1"/>
  <c r="L62" i="1"/>
  <c r="N62" i="1" s="1"/>
  <c r="M61" i="1"/>
  <c r="L61" i="1"/>
  <c r="N61" i="1" s="1"/>
  <c r="M60" i="1"/>
  <c r="L60" i="1"/>
  <c r="N60" i="1" s="1"/>
  <c r="M59" i="1"/>
  <c r="L59" i="1"/>
  <c r="N59" i="1" s="1"/>
  <c r="M58" i="1"/>
  <c r="L58" i="1"/>
  <c r="N58" i="1" s="1"/>
  <c r="M57" i="1"/>
  <c r="L57" i="1"/>
  <c r="N57" i="1" s="1"/>
  <c r="M56" i="1"/>
  <c r="L56" i="1"/>
  <c r="N56" i="1" s="1"/>
  <c r="M55" i="1"/>
  <c r="L55" i="1"/>
  <c r="N55" i="1" s="1"/>
  <c r="M54" i="1"/>
  <c r="L54" i="1"/>
  <c r="N54" i="1" s="1"/>
  <c r="M53" i="1"/>
  <c r="L53" i="1"/>
  <c r="N53" i="1" s="1"/>
  <c r="M52" i="1"/>
  <c r="L52" i="1"/>
  <c r="N52" i="1" s="1"/>
  <c r="M51" i="1"/>
  <c r="L51" i="1"/>
  <c r="N51" i="1" s="1"/>
  <c r="M50" i="1"/>
  <c r="L50" i="1"/>
  <c r="N50" i="1" s="1"/>
  <c r="M49" i="1"/>
  <c r="L49" i="1"/>
  <c r="N49" i="1" s="1"/>
  <c r="M48" i="1"/>
  <c r="L48" i="1"/>
  <c r="N48" i="1" s="1"/>
  <c r="M47" i="1"/>
  <c r="L47" i="1"/>
  <c r="N47" i="1" s="1"/>
  <c r="M46" i="1"/>
  <c r="L46" i="1"/>
  <c r="N46" i="1" s="1"/>
  <c r="M45" i="1"/>
  <c r="L45" i="1"/>
  <c r="N45" i="1" s="1"/>
  <c r="M44" i="1"/>
  <c r="L44" i="1"/>
  <c r="N44" i="1" s="1"/>
  <c r="M43" i="1"/>
  <c r="L43" i="1"/>
  <c r="N43" i="1" s="1"/>
  <c r="M42" i="1"/>
  <c r="L42" i="1"/>
  <c r="N42" i="1" s="1"/>
  <c r="M41" i="1"/>
  <c r="L41" i="1"/>
  <c r="N41" i="1" s="1"/>
  <c r="M40" i="1"/>
  <c r="L40" i="1"/>
  <c r="N40" i="1" s="1"/>
  <c r="Z31" i="1"/>
  <c r="V31" i="1"/>
  <c r="U31" i="1"/>
  <c r="P31" i="1"/>
  <c r="N31" i="1"/>
  <c r="X11" i="1"/>
  <c r="O11" i="1"/>
  <c r="Q11" i="1" s="1"/>
  <c r="Y10" i="1"/>
  <c r="X10" i="1"/>
  <c r="Y8" i="1"/>
  <c r="T8" i="1"/>
  <c r="W12" i="1" l="1"/>
  <c r="W18" i="1"/>
  <c r="W24" i="1"/>
  <c r="W30" i="1"/>
  <c r="W26" i="1"/>
  <c r="W21" i="1"/>
  <c r="W22" i="1"/>
  <c r="W23" i="1"/>
  <c r="W13" i="1"/>
  <c r="W19" i="1"/>
  <c r="W25" i="1"/>
  <c r="W14" i="1"/>
  <c r="W20" i="1"/>
  <c r="W15" i="1"/>
  <c r="W27" i="1"/>
  <c r="W16" i="1"/>
  <c r="W28" i="1"/>
  <c r="W17" i="1"/>
  <c r="W29" i="1"/>
  <c r="Z20" i="1"/>
  <c r="S20" i="1" s="1"/>
  <c r="T20" i="1" s="1"/>
  <c r="Z21" i="1"/>
  <c r="S21" i="1" s="1"/>
  <c r="T21" i="1" s="1"/>
  <c r="Z17" i="1"/>
  <c r="S17" i="1" s="1"/>
  <c r="T17" i="1" s="1"/>
  <c r="Z18" i="1"/>
  <c r="S18" i="1" s="1"/>
  <c r="T18" i="1" s="1"/>
  <c r="Z14" i="1"/>
  <c r="Z15" i="1"/>
  <c r="S15" i="1" s="1"/>
  <c r="Z25" i="1"/>
  <c r="S25" i="1" s="1"/>
  <c r="Z13" i="1"/>
  <c r="Z26" i="1"/>
  <c r="Z27" i="1"/>
  <c r="S27" i="1" s="1"/>
  <c r="T27" i="1" s="1"/>
  <c r="Z28" i="1"/>
  <c r="S28" i="1" s="1"/>
  <c r="T28" i="1" s="1"/>
  <c r="Z12" i="1"/>
  <c r="Z16" i="1"/>
  <c r="S16" i="1" s="1"/>
  <c r="T16" i="1" s="1"/>
  <c r="Z29" i="1"/>
  <c r="S29" i="1" s="1"/>
  <c r="T29" i="1" s="1"/>
  <c r="Z30" i="1"/>
  <c r="S30" i="1" s="1"/>
  <c r="T30" i="1" s="1"/>
  <c r="Z23" i="1"/>
  <c r="S23" i="1" s="1"/>
  <c r="T23" i="1" s="1"/>
  <c r="Z22" i="1"/>
  <c r="S22" i="1" s="1"/>
  <c r="T22" i="1" s="1"/>
  <c r="Z19" i="1"/>
  <c r="S19" i="1" s="1"/>
  <c r="Z24" i="1"/>
  <c r="O195" i="1"/>
  <c r="N203" i="1" s="1"/>
  <c r="N204" i="1" s="1"/>
  <c r="T25" i="1"/>
  <c r="T19" i="1"/>
  <c r="T15" i="1"/>
  <c r="Y11" i="1"/>
  <c r="Z11" i="1"/>
  <c r="S11" i="1" s="1"/>
  <c r="Q31" i="1"/>
  <c r="L203" i="1"/>
  <c r="L204" i="1" s="1"/>
  <c r="O31" i="1"/>
  <c r="W11" i="1"/>
  <c r="S26" i="1" l="1"/>
  <c r="T26" i="1" s="1"/>
  <c r="S12" i="1"/>
  <c r="T12" i="1" s="1"/>
  <c r="S24" i="1"/>
  <c r="T24" i="1" s="1"/>
  <c r="S13" i="1"/>
  <c r="T13" i="1" s="1"/>
  <c r="S14" i="1"/>
  <c r="T14" i="1" s="1"/>
  <c r="S31" i="1"/>
  <c r="M203" i="1" s="1"/>
  <c r="T11" i="1"/>
  <c r="T31" i="1" l="1"/>
  <c r="O203" i="1"/>
  <c r="O204" i="1" s="1"/>
  <c r="M204" i="1"/>
</calcChain>
</file>

<file path=xl/sharedStrings.xml><?xml version="1.0" encoding="utf-8"?>
<sst xmlns="http://schemas.openxmlformats.org/spreadsheetml/2006/main" count="240" uniqueCount="182">
  <si>
    <t>Procedemento:</t>
  </si>
  <si>
    <t>TR341K</t>
  </si>
  <si>
    <t xml:space="preserve">CEE SOLICITANTE: </t>
  </si>
  <si>
    <t xml:space="preserve">EXPEDIENTE Nº: </t>
  </si>
  <si>
    <t>DNI/NIF:</t>
  </si>
  <si>
    <t>INICIATIVA SOCIAL:</t>
  </si>
  <si>
    <t>SI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</si>
  <si>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</si>
  <si>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</si>
  <si>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</si>
  <si>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</si>
  <si>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</si>
  <si>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</si>
  <si>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</si>
  <si>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</si>
  <si>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</si>
  <si>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</si>
  <si>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</si>
  <si>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</si>
  <si>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</si>
  <si>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</si>
  <si>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</si>
  <si>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</si>
  <si>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</si>
  <si>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</si>
  <si>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</si>
  <si>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</si>
  <si>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</si>
  <si>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</si>
  <si>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</si>
  <si>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</si>
  <si>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</si>
  <si>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P. SUBVENCIONABLE
desde                      ata</t>
  </si>
  <si>
    <t xml:space="preserve">DÍAS SUBVENCIO NADOS (6) </t>
  </si>
  <si>
    <t>TIPO (1)</t>
  </si>
  <si>
    <t>GRAO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</si>
  <si>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</si>
  <si>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</si>
  <si>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</si>
  <si>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>ORDE 2024</t>
  </si>
  <si>
    <t xml:space="preserve">Total </t>
  </si>
  <si>
    <t>(2) TIPO DE CONTRATO: Indefinido, Int=Interinidade</t>
  </si>
  <si>
    <t>MAX SUBVENCIONABLE</t>
  </si>
  <si>
    <t>(3) OCUPACIÓN: Técnico/a ou Encargado/a</t>
  </si>
  <si>
    <t>MES</t>
  </si>
  <si>
    <t>(4) Xornada mínima. Ver a folla "composiciónUAAP" artigo 31 da Orde 8/08/2019)</t>
  </si>
  <si>
    <t>Técnico/a</t>
  </si>
  <si>
    <t>(5) Importe subvencionable por tecnico y encargado</t>
  </si>
  <si>
    <t>Encargado/a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</si>
  <si>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</si>
  <si>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</si>
  <si>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</si>
  <si>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</si>
  <si>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</si>
  <si>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</si>
  <si>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</si>
  <si>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</si>
  <si>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(5) TIPO DE CONTRATO: Indefinido, Int=Interinidade; T=Temporal (mínimo 6 meses)</t>
  </si>
  <si>
    <t>(6) cálculos= meses de 30 días. Períodos inferiores ao mes calculanse en días</t>
  </si>
  <si>
    <t>Iniciativa social / sen ánimo de lucro</t>
  </si>
  <si>
    <t>Nº TRABALLADORES CENTRO</t>
  </si>
  <si>
    <t>Nº CON DISCAPACIDADE art. 5.2</t>
  </si>
  <si>
    <t>50 % TRABALLADORES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</si>
  <si>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</si>
  <si>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</si>
  <si>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</si>
  <si>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</si>
  <si>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</si>
  <si>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</si>
  <si>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</si>
  <si>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</si>
  <si>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</si>
  <si>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</si>
  <si>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</si>
  <si>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</si>
  <si>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</si>
  <si>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si/non</t>
  </si>
  <si>
    <t>elixir tipo documento</t>
  </si>
  <si>
    <t>Elixir tipo de axuda</t>
  </si>
  <si>
    <t>elixir modalidade de asistencia técnica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</si>
  <si>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</si>
  <si>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</si>
  <si>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</si>
  <si>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</si>
  <si>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PC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</si>
  <si>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</si>
  <si>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</si>
  <si>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</si>
  <si>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</si>
  <si>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I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</si>
  <si>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</si>
  <si>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</si>
  <si>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F</t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</si>
  <si>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</si>
  <si>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H</t>
  </si>
  <si>
    <t>S</t>
  </si>
  <si>
    <t>M</t>
  </si>
  <si>
    <t>EM</t>
  </si>
  <si>
    <t>OU</t>
  </si>
  <si>
    <t>tipo de contrato</t>
  </si>
  <si>
    <t>Int</t>
  </si>
  <si>
    <t>T</t>
  </si>
  <si>
    <t>OCUPACIÓN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</si>
  <si>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</si>
  <si>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</si>
  <si>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</si>
  <si>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</si>
  <si>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>Modulo 61-75 trab</t>
    </r>
    <r>
      <rPr>
        <sz val="10"/>
        <color rgb="FF000000"/>
        <rFont val="Calibri"/>
        <family val="2"/>
        <charset val="1"/>
      </rPr>
      <t xml:space="preserve">
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</si>
  <si>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</si>
  <si>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</si>
  <si>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</si>
  <si>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</si>
  <si>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</si>
  <si>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</si>
  <si>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</si>
  <si>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</si>
  <si>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</si>
  <si>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</si>
  <si>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</si>
  <si>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</si>
  <si>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</si>
  <si>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</si>
  <si>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</si>
  <si>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</si>
  <si>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</si>
  <si>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</si>
  <si>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</si>
  <si>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</si>
  <si>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</si>
  <si>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</si>
  <si>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</si>
  <si>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</si>
  <si>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</si>
  <si>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</si>
  <si>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</si>
  <si>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</si>
  <si>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</si>
  <si>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</si>
  <si>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</si>
  <si>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</si>
  <si>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</si>
  <si>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</si>
  <si>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</si>
  <si>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</si>
  <si>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</si>
  <si>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</si>
  <si>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</si>
  <si>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</si>
  <si>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</si>
  <si>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</si>
  <si>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</si>
  <si>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</si>
  <si>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</si>
  <si>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</si>
  <si>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</si>
  <si>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</si>
  <si>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</si>
  <si>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</si>
  <si>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</si>
  <si>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</si>
  <si>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</si>
  <si>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</si>
  <si>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</si>
  <si>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</si>
  <si>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</si>
  <si>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</si>
  <si>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</si>
  <si>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(1) Tipo de discapacidade:  (PC) Parálise cerebral, (I) intelectual, (EM) Enfermidade mental (F) Física, (S) sensorial</t>
  </si>
  <si>
    <t xml:space="preserve">Tipo de discapacidade: (PC) Parálise cerebral, (I) intelectual, (EM) Enfermidade mental (F) Física, (S) sensorial </t>
  </si>
  <si>
    <t>(*) Datos do CEE (se ten varios centros de traballo seria a suma destes)</t>
  </si>
  <si>
    <t>TOTAL
CADRO
PERSOAL CEE (*)</t>
  </si>
  <si>
    <t>Nº TRABALLADORES POLOS 
CALES SE SOLICITA SUBVENCIÓN</t>
  </si>
  <si>
    <t>CUSTOS SALARIAIS TOTAIS do persoal da unidade de apoio correspondentes ao período subvencionable (01/10/2025 a 30/09/2026)</t>
  </si>
  <si>
    <t>PONER SALARIO DE CONVENIO 
DE 12 MESES 
al 100%</t>
  </si>
  <si>
    <t>ORDE 2026</t>
  </si>
  <si>
    <t>ANUALIDADE 2026</t>
  </si>
  <si>
    <t>IMPORTE ORDE 2026</t>
  </si>
  <si>
    <t>CERTIFICACIÓN DO PERSOAL DA UNIDADE DE APOIO E DA RELACIÓN NOMINAL DAS PERSOAS CON DISCAPACIDADE QUE ATENDE
 (Relación do persoal contratado a 01/10/2025)</t>
  </si>
  <si>
    <t>12 MESES</t>
  </si>
  <si>
    <t>DATOS DA SOLICITUDE ARTIGO 22.2</t>
  </si>
  <si>
    <t>CADRO
PERSOAL CEE
 ARTIGO 3.2 (*)</t>
  </si>
  <si>
    <t>PERSOAS CON DISCAPACIDADE DO CEE (art. 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</si>
</sst>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\ %"/>
    <numFmt numFmtId="165" formatCode="0.00\ %"/>
    <numFmt numFmtId="166" formatCode="_-* #,##0.00\ _€_-;\-* #,##0.00\ _€_-;_-* \-??\ _€_-;_-@_-"/>
    <numFmt numFmtId="167" formatCode="_-* #,##0\ _€_-;\-* #,##0\ _€_-;_-* \-??\ _€_-;_-@_-"/>
    <numFmt numFmtId="168" formatCode="_-* #,##0.00&quot; €&quot;_-;\-* #,##0.00&quot; €&quot;_-;_-* \-??&quot; €&quot;_-;_-@_-"/>
    <numFmt numFmtId="169" formatCode="#,##0.00_ ;[Red]\-#,##0.00\ "/>
  </numFmts>
  <fonts count="4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Arial Narrow"/>
      <family val="2"/>
      <charset val="1"/>
    </font>
    <font>
      <sz val="14"/>
      <color rgb="FF0000FF"/>
      <name val="Arial Narrow"/>
      <family val="2"/>
      <charset val="1"/>
    </font>
    <font>
      <sz val="10"/>
      <color theme="1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FF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0"/>
      <color rgb="FF0000FF"/>
      <name val="Calibri"/>
      <family val="2"/>
      <charset val="1"/>
    </font>
    <font>
      <b/>
      <sz val="10"/>
      <color theme="5" tint="-0.249977111117893"/>
      <name val="Arial Narrow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10"/>
      <color rgb="FFFFFFFF"/>
      <name val="Arial Narrow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8"/>
      <name val="Calibri"/>
      <family val="2"/>
      <charset val="1"/>
    </font>
    <font>
      <sz val="11"/>
      <color rgb="FFFF0000"/>
      <name val="Arial Narrow"/>
      <family val="2"/>
      <charset val="1"/>
    </font>
    <font>
      <sz val="8"/>
      <color rgb="FF000000"/>
      <name val="Trebuchet MS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0"/>
      <color theme="5" tint="-0.249977111117893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b/>
      <sz val="14"/>
      <color theme="0"/>
      <name val="Arial Narrow"/>
      <family val="2"/>
      <charset val="1"/>
    </font>
    <font>
      <sz val="10"/>
      <color theme="0"/>
      <name val="Arial Narrow"/>
      <family val="2"/>
      <charset val="1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rgb="FFA7C0DE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rgb="FFFFFFCC"/>
      </patternFill>
    </fill>
    <fill>
      <patternFill patternType="solid">
        <fgColor rgb="FFA7C0DE"/>
        <bgColor rgb="FF95B3D7"/>
      </patternFill>
    </fill>
    <fill>
      <patternFill patternType="solid">
        <fgColor theme="4" tint="0.79989013336588644"/>
        <bgColor rgb="FFCCFFFF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/>
      <right/>
      <top style="medium">
        <color rgb="FFA6A6A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166" fontId="41" fillId="0" borderId="0" applyBorder="0" applyProtection="0"/>
    <xf numFmtId="168" fontId="41" fillId="0" borderId="0" applyBorder="0" applyProtection="0"/>
  </cellStyleXfs>
  <cellXfs count="21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9" fillId="0" borderId="7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 wrapText="1"/>
    </xf>
    <xf numFmtId="0" fontId="7" fillId="4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16" fillId="3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vertical="center" wrapText="1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14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1" xfId="0" applyNumberFormat="1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 wrapText="1"/>
    </xf>
    <xf numFmtId="3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4" borderId="6" xfId="0" applyFont="1" applyFill="1" applyBorder="1" applyAlignment="1" applyProtection="1">
      <alignment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4" fontId="16" fillId="3" borderId="6" xfId="0" applyNumberFormat="1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vertical="center"/>
    </xf>
    <xf numFmtId="0" fontId="16" fillId="4" borderId="16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14" fontId="16" fillId="4" borderId="16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7" fontId="41" fillId="0" borderId="14" xfId="1" applyNumberFormat="1" applyBorder="1" applyAlignment="1" applyProtection="1">
      <alignment vertical="center"/>
    </xf>
    <xf numFmtId="164" fontId="16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14" fontId="16" fillId="3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right" vertical="center" wrapText="1"/>
      <protection locked="0"/>
    </xf>
    <xf numFmtId="14" fontId="16" fillId="0" borderId="6" xfId="0" applyNumberFormat="1" applyFont="1" applyBorder="1" applyAlignment="1" applyProtection="1">
      <alignment horizontal="right" vertical="center" wrapText="1"/>
      <protection locked="0"/>
    </xf>
    <xf numFmtId="165" fontId="16" fillId="0" borderId="6" xfId="0" applyNumberFormat="1" applyFont="1" applyBorder="1" applyAlignment="1" applyProtection="1">
      <alignment horizontal="right" vertical="center" wrapText="1"/>
      <protection locked="0"/>
    </xf>
    <xf numFmtId="166" fontId="16" fillId="6" borderId="6" xfId="1" applyFont="1" applyFill="1" applyBorder="1" applyAlignment="1" applyProtection="1">
      <alignment horizontal="right" vertical="center" wrapText="1"/>
    </xf>
    <xf numFmtId="166" fontId="16" fillId="0" borderId="6" xfId="1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66" fontId="16" fillId="0" borderId="19" xfId="1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166" fontId="11" fillId="0" borderId="0" xfId="1" applyFont="1" applyBorder="1" applyAlignment="1" applyProtection="1">
      <alignment horizontal="right" vertical="center" wrapText="1"/>
    </xf>
    <xf numFmtId="166" fontId="11" fillId="0" borderId="0" xfId="1" applyFont="1" applyBorder="1" applyAlignment="1" applyProtection="1">
      <alignment horizontal="right" vertical="center"/>
    </xf>
    <xf numFmtId="166" fontId="1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1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vertical="center" wrapText="1"/>
    </xf>
    <xf numFmtId="168" fontId="8" fillId="3" borderId="23" xfId="2" applyFont="1" applyFill="1" applyBorder="1" applyAlignment="1" applyProtection="1">
      <alignment vertical="center" wrapText="1"/>
    </xf>
    <xf numFmtId="168" fontId="4" fillId="3" borderId="23" xfId="2" applyFont="1" applyFill="1" applyBorder="1" applyAlignment="1" applyProtection="1">
      <alignment vertical="center" wrapText="1"/>
    </xf>
    <xf numFmtId="0" fontId="8" fillId="2" borderId="22" xfId="0" applyFont="1" applyFill="1" applyBorder="1" applyAlignment="1">
      <alignment vertical="center" wrapText="1"/>
    </xf>
    <xf numFmtId="168" fontId="8" fillId="2" borderId="23" xfId="2" applyFont="1" applyFill="1" applyBorder="1" applyAlignment="1" applyProtection="1">
      <alignment vertical="center" wrapText="1"/>
    </xf>
    <xf numFmtId="168" fontId="4" fillId="2" borderId="23" xfId="2" applyFont="1" applyFill="1" applyBorder="1" applyAlignment="1" applyProtection="1">
      <alignment vertical="center" wrapText="1"/>
    </xf>
    <xf numFmtId="0" fontId="33" fillId="0" borderId="0" xfId="0" applyFont="1" applyAlignment="1">
      <alignment horizontal="left" vertical="center" wrapText="1"/>
    </xf>
    <xf numFmtId="49" fontId="0" fillId="0" borderId="0" xfId="0" applyNumberFormat="1"/>
    <xf numFmtId="0" fontId="32" fillId="2" borderId="0" xfId="0" applyFont="1" applyFill="1"/>
    <xf numFmtId="0" fontId="32" fillId="6" borderId="0" xfId="0" applyFont="1" applyFill="1"/>
    <xf numFmtId="0" fontId="34" fillId="0" borderId="0" xfId="0" applyFont="1"/>
    <xf numFmtId="0" fontId="18" fillId="0" borderId="0" xfId="0" applyFont="1" applyAlignment="1">
      <alignment horizontal="left" vertical="center"/>
    </xf>
    <xf numFmtId="0" fontId="3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36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vertical="center" wrapText="1"/>
    </xf>
    <xf numFmtId="0" fontId="37" fillId="0" borderId="3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36" fillId="0" borderId="37" xfId="0" applyFont="1" applyBorder="1" applyAlignment="1">
      <alignment horizontal="center" vertical="center" wrapText="1"/>
    </xf>
    <xf numFmtId="2" fontId="36" fillId="0" borderId="38" xfId="0" applyNumberFormat="1" applyFont="1" applyBorder="1" applyAlignment="1">
      <alignment horizontal="center" vertical="center" wrapText="1"/>
    </xf>
    <xf numFmtId="2" fontId="38" fillId="0" borderId="39" xfId="0" applyNumberFormat="1" applyFont="1" applyBorder="1" applyAlignment="1">
      <alignment vertical="center" wrapText="1"/>
    </xf>
    <xf numFmtId="0" fontId="37" fillId="0" borderId="40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37" fillId="0" borderId="41" xfId="0" applyFont="1" applyBorder="1" applyAlignment="1">
      <alignment horizontal="center"/>
    </xf>
    <xf numFmtId="1" fontId="37" fillId="0" borderId="38" xfId="0" applyNumberFormat="1" applyFon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6" fillId="0" borderId="47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48" xfId="0" applyFont="1" applyBorder="1" applyAlignment="1">
      <alignment vertical="center" wrapText="1"/>
    </xf>
    <xf numFmtId="0" fontId="36" fillId="0" borderId="49" xfId="0" applyFont="1" applyBorder="1" applyAlignment="1">
      <alignment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vertical="center" wrapText="1"/>
    </xf>
    <xf numFmtId="0" fontId="36" fillId="0" borderId="5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0" fillId="0" borderId="0" xfId="0" applyFont="1" applyAlignment="1">
      <alignment wrapText="1"/>
    </xf>
    <xf numFmtId="169" fontId="40" fillId="0" borderId="0" xfId="0" applyNumberFormat="1" applyFont="1" applyAlignment="1">
      <alignment wrapText="1"/>
    </xf>
    <xf numFmtId="0" fontId="42" fillId="0" borderId="0" xfId="0" applyFont="1"/>
    <xf numFmtId="0" fontId="43" fillId="4" borderId="0" xfId="0" applyFont="1" applyFill="1" applyAlignment="1">
      <alignment vertical="center" wrapText="1"/>
    </xf>
    <xf numFmtId="14" fontId="44" fillId="4" borderId="0" xfId="0" applyNumberFormat="1" applyFont="1" applyFill="1" applyAlignment="1">
      <alignment horizontal="center" vertical="center" wrapText="1"/>
    </xf>
    <xf numFmtId="165" fontId="42" fillId="0" borderId="0" xfId="0" applyNumberFormat="1" applyFont="1"/>
    <xf numFmtId="3" fontId="44" fillId="4" borderId="0" xfId="0" applyNumberFormat="1" applyFont="1" applyFill="1" applyAlignment="1">
      <alignment horizontal="center" vertical="center" wrapText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11" fillId="3" borderId="59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 applyProtection="1">
      <alignment horizontal="center" vertical="center" wrapText="1"/>
      <protection locked="0"/>
    </xf>
    <xf numFmtId="0" fontId="43" fillId="4" borderId="0" xfId="0" applyFont="1" applyFill="1" applyAlignment="1">
      <alignment horizontal="center" vertical="center" wrapText="1"/>
    </xf>
    <xf numFmtId="10" fontId="16" fillId="0" borderId="11" xfId="0" applyNumberFormat="1" applyFont="1" applyBorder="1" applyAlignment="1" applyProtection="1">
      <alignment horizontal="center" vertical="center" wrapText="1"/>
      <protection locked="0"/>
    </xf>
    <xf numFmtId="10" fontId="16" fillId="0" borderId="6" xfId="0" applyNumberFormat="1" applyFont="1" applyBorder="1" applyAlignment="1" applyProtection="1">
      <alignment horizontal="center" vertical="center" wrapText="1"/>
      <protection locked="0"/>
    </xf>
    <xf numFmtId="14" fontId="18" fillId="4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43" fillId="4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>
      <alignment horizontal="left" vertical="center" wrapText="1"/>
    </xf>
    <xf numFmtId="0" fontId="32" fillId="3" borderId="21" xfId="0" applyFont="1" applyFill="1" applyBorder="1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left" vertical="top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wrapText="1" shrinkToFit="1"/>
    </xf>
    <xf numFmtId="0" fontId="36" fillId="0" borderId="4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 shrinkToFit="1"/>
    </xf>
    <xf numFmtId="0" fontId="1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wrapText="1" shrinkToFit="1"/>
    </xf>
    <xf numFmtId="0" fontId="36" fillId="0" borderId="56" xfId="0" applyFont="1" applyBorder="1" applyAlignment="1">
      <alignment horizontal="center" wrapText="1" shrinkToFit="1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460440</xdr:colOff>
      <xdr:row>201</xdr:row>
      <xdr:rowOff>411840</xdr:rowOff>
    </xdr:from>
    <xdr:to>
      <xdr:col>18</xdr:col>
      <xdr:colOff>467640</xdr:colOff>
      <xdr:row>205</xdr:row>
      <xdr:rowOff>47520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30240" y="21729960"/>
          <a:ext cx="2865960" cy="79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50760</xdr:rowOff>
    </xdr:from>
    <xdr:to>
      <xdr:col>1</xdr:col>
      <xdr:colOff>1409040</xdr:colOff>
      <xdr:row>4</xdr:row>
      <xdr:rowOff>12620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669960"/>
          <a:ext cx="3487320" cy="96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546100</xdr:colOff>
      <xdr:row>198</xdr:row>
      <xdr:rowOff>63500</xdr:rowOff>
    </xdr:from>
    <xdr:to>
      <xdr:col>18</xdr:col>
      <xdr:colOff>330200</xdr:colOff>
      <xdr:row>201</xdr:row>
      <xdr:rowOff>114300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E3DA0450-BA97-44DF-9D48-1B9D67FF852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0" y="41452800"/>
          <a:ext cx="24892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R341K%20FASE%20SOLICITUDE%20certificacion%20discapacidade%20e%20UAAP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V214"/>
  <sheetViews>
    <sheetView showGridLines="0" tabSelected="1" topLeftCell="A13" zoomScale="75" zoomScaleNormal="75" workbookViewId="0">
      <selection activeCell="H34" sqref="H34:I35"/>
    </sheetView>
  </sheetViews>
  <sheetFormatPr baseColWidth="10" defaultColWidth="8.85546875" defaultRowHeight="12.75" customHeight="1" x14ac:dyDescent="0.25"/>
  <cols>
    <col min="1" max="1" width="30.5703125" style="1" customWidth="1"/>
    <col min="2" max="2" width="21.7109375" style="2" customWidth="1"/>
    <col min="3" max="3" width="33.28515625" style="2" customWidth="1"/>
    <col min="4" max="4" width="10.140625" style="2" customWidth="1"/>
    <col min="5" max="5" width="7.42578125" style="2" customWidth="1"/>
    <col min="6" max="6" width="11.85546875" style="2" customWidth="1"/>
    <col min="7" max="8" width="10.85546875" style="2" customWidth="1"/>
    <col min="9" max="11" width="10.42578125" style="2" customWidth="1"/>
    <col min="12" max="12" width="10" style="2" customWidth="1"/>
    <col min="13" max="13" width="12" style="2" customWidth="1"/>
    <col min="14" max="14" width="13.28515625" style="2" customWidth="1"/>
    <col min="15" max="15" width="12" style="2" customWidth="1"/>
    <col min="16" max="16" width="15.85546875" style="2" customWidth="1"/>
    <col min="17" max="17" width="13" style="2" customWidth="1"/>
    <col min="18" max="18" width="11.7109375" style="2" customWidth="1"/>
    <col min="19" max="19" width="13.28515625" style="2" customWidth="1"/>
    <col min="20" max="20" width="13.7109375" style="2" customWidth="1"/>
    <col min="21" max="21" width="14.5703125" style="2" customWidth="1"/>
    <col min="22" max="22" width="18" style="2" customWidth="1"/>
    <col min="23" max="23" width="23.42578125" style="2" customWidth="1"/>
    <col min="24" max="24" width="33.42578125" style="2" customWidth="1"/>
    <col min="25" max="25" width="17.85546875" style="2" customWidth="1"/>
    <col min="26" max="26" width="11.5703125" style="2" customWidth="1"/>
    <col min="27" max="27" width="10.28515625" style="2" customWidth="1"/>
    <col min="28" max="28" width="11" style="2" customWidth="1"/>
    <col min="29" max="1010" width="11.5703125" style="2" customWidth="1"/>
    <col min="1011" max="1012" width="11.5703125" style="1" customWidth="1"/>
    <col min="1013" max="16384" width="8.85546875" style="1"/>
  </cols>
  <sheetData>
    <row r="1" spans="1:1010" s="7" customFormat="1" ht="48.75" customHeight="1" thickBot="1" x14ac:dyDescent="0.3">
      <c r="A1" s="173">
        <v>2026</v>
      </c>
      <c r="B1" s="173"/>
      <c r="C1" s="173" t="s">
        <v>177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3"/>
      <c r="S1" s="4" t="s">
        <v>0</v>
      </c>
      <c r="T1" s="5" t="s">
        <v>1</v>
      </c>
      <c r="U1" s="3"/>
      <c r="V1" s="174" t="s">
        <v>179</v>
      </c>
      <c r="W1" s="174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1010" s="7" customFormat="1" ht="48" thickTop="1" x14ac:dyDescent="0.25">
      <c r="B2" s="1"/>
      <c r="C2" s="8" t="s">
        <v>2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9"/>
      <c r="R2" s="10" t="s">
        <v>3</v>
      </c>
      <c r="S2" s="176"/>
      <c r="T2" s="176"/>
      <c r="U2" s="176"/>
      <c r="V2" s="11" t="s">
        <v>170</v>
      </c>
      <c r="W2" s="12" t="s">
        <v>180</v>
      </c>
      <c r="X2" s="12" t="s">
        <v>171</v>
      </c>
      <c r="Y2" s="6"/>
      <c r="Z2" s="6"/>
      <c r="AA2" s="6"/>
      <c r="AB2" s="6"/>
      <c r="AC2" s="6"/>
      <c r="AD2" s="6"/>
      <c r="AE2" s="6"/>
      <c r="AF2" s="6"/>
      <c r="AG2" s="6"/>
    </row>
    <row r="3" spans="1:1010" s="7" customFormat="1" ht="18" x14ac:dyDescent="0.25">
      <c r="B3" s="1"/>
      <c r="C3" s="13" t="s">
        <v>4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4"/>
      <c r="R3" s="13" t="s">
        <v>5</v>
      </c>
      <c r="S3" s="15" t="s">
        <v>76</v>
      </c>
      <c r="T3" s="16"/>
      <c r="U3" s="16"/>
      <c r="V3" s="167"/>
      <c r="W3" s="168"/>
      <c r="X3" s="164"/>
      <c r="Y3" s="6"/>
      <c r="Z3" s="6"/>
      <c r="AA3" s="6"/>
      <c r="AB3" s="6"/>
      <c r="AC3" s="6"/>
      <c r="AD3" s="6"/>
      <c r="AE3" s="6"/>
      <c r="AF3" s="6"/>
      <c r="AG3" s="6"/>
    </row>
    <row r="4" spans="1:1010" s="7" customFormat="1" ht="15.75" x14ac:dyDescent="0.25">
      <c r="B4" s="1"/>
      <c r="C4" s="13" t="s">
        <v>7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65" t="s">
        <v>8</v>
      </c>
      <c r="W4" s="166">
        <f>INT(V3/2)</f>
        <v>0</v>
      </c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1010" s="7" customFormat="1" ht="40.5" customHeight="1" thickBot="1" x14ac:dyDescent="0.3">
      <c r="B5" s="17"/>
      <c r="C5" s="18" t="s">
        <v>9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9" t="s">
        <v>10</v>
      </c>
      <c r="S5" s="180"/>
      <c r="T5" s="180"/>
      <c r="U5" s="180"/>
      <c r="V5" s="192" t="s">
        <v>169</v>
      </c>
      <c r="W5" s="193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1010" s="7" customFormat="1" ht="12.75" customHeight="1" thickTop="1" x14ac:dyDescent="0.25">
      <c r="B6" s="181" t="s">
        <v>11</v>
      </c>
      <c r="C6" s="181"/>
      <c r="D6" s="181"/>
      <c r="E6" s="181"/>
      <c r="F6" s="181"/>
      <c r="G6" s="181"/>
      <c r="H6" s="181"/>
      <c r="I6" s="181"/>
      <c r="J6" s="181"/>
      <c r="K6" s="181"/>
      <c r="L6" s="1"/>
      <c r="M6" s="1"/>
      <c r="N6" s="1"/>
      <c r="V6" s="6"/>
      <c r="W6" s="6"/>
      <c r="X6" s="20"/>
      <c r="Y6" s="20"/>
      <c r="Z6" s="20"/>
      <c r="AA6" s="20"/>
      <c r="AB6" s="20"/>
      <c r="AC6" s="20"/>
      <c r="AD6" s="20"/>
      <c r="AE6" s="20"/>
      <c r="AF6" s="20"/>
      <c r="AG6" s="6"/>
    </row>
    <row r="7" spans="1:1010" s="7" customFormat="1" x14ac:dyDescent="0.25">
      <c r="B7" s="21" t="s">
        <v>12</v>
      </c>
      <c r="C7" s="22"/>
      <c r="D7" s="22"/>
      <c r="E7" s="22"/>
      <c r="F7" s="22"/>
      <c r="G7" s="22"/>
      <c r="H7" s="1"/>
      <c r="I7" s="1"/>
      <c r="J7" s="22"/>
      <c r="K7" s="22"/>
      <c r="L7" s="1"/>
      <c r="M7" s="1"/>
      <c r="N7" s="1"/>
      <c r="V7" s="6"/>
      <c r="W7" s="6"/>
      <c r="X7" s="20"/>
      <c r="Y7" s="20"/>
      <c r="Z7" s="20"/>
      <c r="AA7" s="20"/>
      <c r="AB7" s="20"/>
      <c r="AC7" s="20"/>
      <c r="AD7" s="20"/>
      <c r="AE7" s="20"/>
      <c r="AF7" s="20"/>
      <c r="AG7" s="6"/>
    </row>
    <row r="8" spans="1:1010" s="26" customFormat="1" ht="40.5" customHeight="1" x14ac:dyDescent="0.25">
      <c r="A8" s="198" t="s">
        <v>13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0" t="s">
        <v>14</v>
      </c>
      <c r="O8" s="190"/>
      <c r="P8" s="190"/>
      <c r="Q8" s="190"/>
      <c r="R8" s="190"/>
      <c r="S8" s="24" t="s">
        <v>15</v>
      </c>
      <c r="T8" s="25">
        <f>IF($S$3="SI",100%,IF(W3&gt;=W4,100%,80%))</f>
        <v>1</v>
      </c>
      <c r="U8" s="25" t="s">
        <v>16</v>
      </c>
      <c r="V8" s="25" t="s">
        <v>17</v>
      </c>
      <c r="W8" s="159"/>
      <c r="X8" s="160"/>
      <c r="Y8" s="169" t="str">
        <f>L37</f>
        <v>ANUALIDADE 2026</v>
      </c>
      <c r="Z8" s="182"/>
      <c r="AA8" s="182"/>
      <c r="AB8" s="182"/>
      <c r="AC8" s="20"/>
      <c r="AD8" s="20"/>
      <c r="AE8" s="6"/>
      <c r="AF8" s="6"/>
      <c r="AG8" s="6"/>
    </row>
    <row r="9" spans="1:1010" s="26" customFormat="1" ht="50.25" customHeight="1" x14ac:dyDescent="0.25">
      <c r="A9" s="183" t="s">
        <v>18</v>
      </c>
      <c r="B9" s="183" t="s">
        <v>19</v>
      </c>
      <c r="C9" s="183" t="s">
        <v>20</v>
      </c>
      <c r="D9" s="183" t="s">
        <v>21</v>
      </c>
      <c r="E9" s="184" t="s">
        <v>22</v>
      </c>
      <c r="F9" s="184"/>
      <c r="G9" s="183" t="s">
        <v>23</v>
      </c>
      <c r="H9" s="185" t="s">
        <v>24</v>
      </c>
      <c r="I9" s="185" t="s">
        <v>25</v>
      </c>
      <c r="J9" s="183" t="s">
        <v>26</v>
      </c>
      <c r="K9" s="183" t="s">
        <v>27</v>
      </c>
      <c r="L9" s="183" t="s">
        <v>28</v>
      </c>
      <c r="M9" s="185" t="s">
        <v>29</v>
      </c>
      <c r="N9" s="184" t="s">
        <v>172</v>
      </c>
      <c r="O9" s="184"/>
      <c r="P9" s="184"/>
      <c r="Q9" s="184"/>
      <c r="R9" s="184" t="s">
        <v>30</v>
      </c>
      <c r="S9" s="184" t="s">
        <v>31</v>
      </c>
      <c r="T9" s="184"/>
      <c r="U9" s="184" t="s">
        <v>174</v>
      </c>
      <c r="V9" s="184" t="s">
        <v>174</v>
      </c>
      <c r="W9" s="159"/>
      <c r="X9" s="186" t="s">
        <v>32</v>
      </c>
      <c r="Y9" s="186"/>
      <c r="Z9" s="186" t="s">
        <v>33</v>
      </c>
      <c r="AA9" s="186"/>
      <c r="AB9" s="186"/>
      <c r="AC9" s="20"/>
      <c r="AD9" s="20"/>
      <c r="AE9" s="20"/>
      <c r="AF9" s="6"/>
      <c r="AG9" s="6"/>
    </row>
    <row r="10" spans="1:1010" s="26" customFormat="1" ht="50.25" customHeight="1" x14ac:dyDescent="0.25">
      <c r="A10" s="183"/>
      <c r="B10" s="183"/>
      <c r="C10" s="183"/>
      <c r="D10" s="183"/>
      <c r="E10" s="28" t="s">
        <v>34</v>
      </c>
      <c r="F10" s="27" t="s">
        <v>35</v>
      </c>
      <c r="G10" s="183"/>
      <c r="H10" s="185"/>
      <c r="I10" s="185"/>
      <c r="J10" s="183"/>
      <c r="K10" s="183"/>
      <c r="L10" s="183"/>
      <c r="M10" s="185"/>
      <c r="N10" s="29" t="s">
        <v>173</v>
      </c>
      <c r="O10" s="29" t="s">
        <v>36</v>
      </c>
      <c r="P10" s="30" t="s">
        <v>37</v>
      </c>
      <c r="Q10" s="29" t="s">
        <v>38</v>
      </c>
      <c r="R10" s="184"/>
      <c r="S10" s="23" t="s">
        <v>39</v>
      </c>
      <c r="T10" s="23" t="s">
        <v>40</v>
      </c>
      <c r="U10" s="184"/>
      <c r="V10" s="184"/>
      <c r="W10" s="159"/>
      <c r="X10" s="161">
        <f>L39</f>
        <v>45931</v>
      </c>
      <c r="Y10" s="161">
        <f>M39</f>
        <v>46295</v>
      </c>
      <c r="Z10" s="186"/>
      <c r="AA10" s="161"/>
      <c r="AB10" s="161"/>
      <c r="AC10" s="20"/>
      <c r="AD10" s="20"/>
      <c r="AE10" s="20"/>
      <c r="AF10" s="6"/>
      <c r="AG10" s="6"/>
    </row>
    <row r="11" spans="1:1010" ht="15" customHeight="1" x14ac:dyDescent="0.25">
      <c r="A11" s="31"/>
      <c r="B11" s="31"/>
      <c r="C11" s="31"/>
      <c r="D11" s="32"/>
      <c r="E11" s="31"/>
      <c r="F11" s="170"/>
      <c r="G11" s="33"/>
      <c r="H11" s="32"/>
      <c r="I11" s="32"/>
      <c r="J11" s="33"/>
      <c r="K11" s="33"/>
      <c r="L11" s="34"/>
      <c r="M11" s="31"/>
      <c r="N11" s="35"/>
      <c r="O11" s="36">
        <f t="shared" ref="O11" si="0">IF(ISBLANK(M11),0,IF(M11=$G$34,IF(N11&gt;$I$34,$I$34*L11,IF(N11&lt;$I$34,N11*L11,IF(L11=$J$34,N11,$I$34*L11))),IF(N11&gt;$I$35,$I$35*L11,IF(N11&lt;$I$35,N11*L11,IF(L11=$J$35,N11,$I$35*L11)))))</f>
        <v>0</v>
      </c>
      <c r="P11" s="35"/>
      <c r="Q11" s="36">
        <f t="shared" ref="Q11" si="1">SUM(O11:P11)</f>
        <v>0</v>
      </c>
      <c r="R11" s="34"/>
      <c r="S11" s="36">
        <f>+ROUND((((($Q11/360)*Z11)*R11)*$T$8),2)</f>
        <v>0</v>
      </c>
      <c r="T11" s="37">
        <f t="shared" ref="T11" si="2">S11</f>
        <v>0</v>
      </c>
      <c r="U11" s="38"/>
      <c r="V11" s="38"/>
      <c r="W11" s="162">
        <f t="shared" ref="W11:W30" si="3">$T$8</f>
        <v>1</v>
      </c>
      <c r="X11" s="161" t="str">
        <f t="shared" ref="X11" si="4">IF(ISBLANK(J11)=TRUE(),"",IF(J11&gt;$Y$10,"",IF(J11&gt;$X$10,J11,$X$10)))</f>
        <v/>
      </c>
      <c r="Y11" s="161" t="str">
        <f t="shared" ref="Y11" si="5">IF(X11="","",IF(ISBLANK(K11)=TRUE(),$Y$10,IF(K11&lt;$Y$10,K11,$Y$10)))</f>
        <v/>
      </c>
      <c r="Z11" s="163">
        <f>IF($X11="",0,IF(ISBLANK($Y11)=TRUE(),360,DAYS360($X11,$Y11)+1)+IF(DAY($Y11)=31,VLOOKUP(MONTH($Y11),[1]formula!$B$1:$D$12,3))+IF(AND(MONTH($Y11)=2,DAY($Y11)=28),2,0))+IF((J11=$Y$10),1,0)-U11-V11</f>
        <v>0</v>
      </c>
      <c r="AA11" s="161"/>
      <c r="AB11" s="161"/>
      <c r="AC11" s="39"/>
      <c r="AD11" s="39"/>
      <c r="AE11" s="39"/>
      <c r="AF11" s="40"/>
      <c r="AG11" s="40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</row>
    <row r="12" spans="1:1010" ht="15" customHeight="1" x14ac:dyDescent="0.25">
      <c r="A12" s="31"/>
      <c r="B12" s="31"/>
      <c r="C12" s="31"/>
      <c r="D12" s="32"/>
      <c r="E12" s="31"/>
      <c r="F12" s="170"/>
      <c r="G12" s="33"/>
      <c r="H12" s="32"/>
      <c r="I12" s="32"/>
      <c r="J12" s="33"/>
      <c r="K12" s="33"/>
      <c r="L12" s="34"/>
      <c r="M12" s="31"/>
      <c r="N12" s="35"/>
      <c r="O12" s="36">
        <f t="shared" ref="O12:O30" si="6">IF(ISBLANK(M12),0,IF(M12=$G$34,IF(N12&gt;$I$34,$I$34*L12,IF(N12&lt;$I$34,N12*L12,IF(L12=$J$34,N12,$I$34*L12))),IF(N12&gt;$I$35,$I$35*L12,IF(N12&lt;$I$35,N12*L12,IF(L12=$J$35,N12,$I$35*L12)))))</f>
        <v>0</v>
      </c>
      <c r="P12" s="35"/>
      <c r="Q12" s="36">
        <f t="shared" ref="Q12:Q30" si="7">SUM(O12:P12)</f>
        <v>0</v>
      </c>
      <c r="R12" s="34"/>
      <c r="S12" s="36">
        <f t="shared" ref="S12:S30" si="8">+ROUND((((($Q12/360)*Z12)*R12)*$T$8),2)</f>
        <v>0</v>
      </c>
      <c r="T12" s="37">
        <f t="shared" ref="T12:T30" si="9">S12</f>
        <v>0</v>
      </c>
      <c r="U12" s="38"/>
      <c r="V12" s="38"/>
      <c r="W12" s="162">
        <f t="shared" si="3"/>
        <v>1</v>
      </c>
      <c r="X12" s="161" t="str">
        <f t="shared" ref="X12:X30" si="10">IF(ISBLANK(J12)=TRUE(),"",IF(J12&gt;$Y$10,"",IF(J12&gt;$X$10,J12,$X$10)))</f>
        <v/>
      </c>
      <c r="Y12" s="161" t="str">
        <f t="shared" ref="Y12:Y30" si="11">IF(X12="","",IF(ISBLANK(K12)=TRUE(),$Y$10,IF(K12&lt;$Y$10,K12,$Y$10)))</f>
        <v/>
      </c>
      <c r="Z12" s="163">
        <f>IF($X12="",0,IF(ISBLANK($Y12)=TRUE(),360,DAYS360($X12,$Y12)+1)+IF(DAY($Y12)=31,VLOOKUP(MONTH($Y12),[1]formula!$B$1:$D$12,3))+IF(AND(MONTH($Y12)=2,DAY($Y12)=28),2,0))+IF((J12=$Y$10),1,0)-U12-V12</f>
        <v>0</v>
      </c>
      <c r="AA12" s="161"/>
      <c r="AB12" s="161"/>
      <c r="AC12" s="39"/>
      <c r="AD12" s="39"/>
      <c r="AE12" s="39"/>
      <c r="AF12" s="40"/>
      <c r="AG12" s="40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</row>
    <row r="13" spans="1:1010" ht="15" customHeight="1" x14ac:dyDescent="0.25">
      <c r="A13" s="31"/>
      <c r="B13" s="31"/>
      <c r="C13" s="31"/>
      <c r="D13" s="32"/>
      <c r="E13" s="31"/>
      <c r="F13" s="170"/>
      <c r="G13" s="33"/>
      <c r="H13" s="32"/>
      <c r="I13" s="32"/>
      <c r="J13" s="33"/>
      <c r="K13" s="33"/>
      <c r="L13" s="34"/>
      <c r="M13" s="31"/>
      <c r="N13" s="35"/>
      <c r="O13" s="36">
        <f t="shared" si="6"/>
        <v>0</v>
      </c>
      <c r="P13" s="35"/>
      <c r="Q13" s="36">
        <f t="shared" si="7"/>
        <v>0</v>
      </c>
      <c r="R13" s="34"/>
      <c r="S13" s="36">
        <f t="shared" si="8"/>
        <v>0</v>
      </c>
      <c r="T13" s="37">
        <f t="shared" si="9"/>
        <v>0</v>
      </c>
      <c r="U13" s="38"/>
      <c r="V13" s="38"/>
      <c r="W13" s="162">
        <f t="shared" si="3"/>
        <v>1</v>
      </c>
      <c r="X13" s="161" t="str">
        <f t="shared" si="10"/>
        <v/>
      </c>
      <c r="Y13" s="161" t="str">
        <f t="shared" si="11"/>
        <v/>
      </c>
      <c r="Z13" s="163">
        <f>IF($X13="",0,IF(ISBLANK($Y13)=TRUE(),360,DAYS360($X13,$Y13)+1)+IF(DAY($Y13)=31,VLOOKUP(MONTH($Y13),[1]formula!$B$1:$D$12,3))+IF(AND(MONTH($Y13)=2,DAY($Y13)=28),2,0))+IF((J13=$Y$10),1,0)-U13-V13</f>
        <v>0</v>
      </c>
      <c r="AA13" s="161"/>
      <c r="AB13" s="161"/>
      <c r="AC13" s="39"/>
      <c r="AD13" s="39"/>
      <c r="AE13" s="39"/>
      <c r="AF13" s="40"/>
      <c r="AG13" s="40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</row>
    <row r="14" spans="1:1010" ht="15" customHeight="1" x14ac:dyDescent="0.25">
      <c r="A14" s="31"/>
      <c r="B14" s="31"/>
      <c r="C14" s="31"/>
      <c r="D14" s="32"/>
      <c r="E14" s="31"/>
      <c r="F14" s="170"/>
      <c r="G14" s="33"/>
      <c r="H14" s="32"/>
      <c r="I14" s="32"/>
      <c r="J14" s="33"/>
      <c r="K14" s="33"/>
      <c r="L14" s="34"/>
      <c r="M14" s="31"/>
      <c r="N14" s="35"/>
      <c r="O14" s="36">
        <f t="shared" si="6"/>
        <v>0</v>
      </c>
      <c r="P14" s="35"/>
      <c r="Q14" s="36">
        <f t="shared" si="7"/>
        <v>0</v>
      </c>
      <c r="R14" s="34"/>
      <c r="S14" s="36">
        <f t="shared" si="8"/>
        <v>0</v>
      </c>
      <c r="T14" s="37">
        <f t="shared" si="9"/>
        <v>0</v>
      </c>
      <c r="U14" s="38"/>
      <c r="V14" s="38"/>
      <c r="W14" s="162">
        <f t="shared" si="3"/>
        <v>1</v>
      </c>
      <c r="X14" s="161" t="str">
        <f t="shared" si="10"/>
        <v/>
      </c>
      <c r="Y14" s="161" t="str">
        <f t="shared" si="11"/>
        <v/>
      </c>
      <c r="Z14" s="163">
        <f>IF($X14="",0,IF(ISBLANK($Y14)=TRUE(),360,DAYS360($X14,$Y14)+1)+IF(DAY($Y14)=31,VLOOKUP(MONTH($Y14),[1]formula!$B$1:$D$12,3))+IF(AND(MONTH($Y14)=2,DAY($Y14)=28),2,0))+IF((J14=$Y$10),1,0)-U14-V14</f>
        <v>0</v>
      </c>
      <c r="AA14" s="161"/>
      <c r="AB14" s="161"/>
      <c r="AC14" s="39"/>
      <c r="AD14" s="39"/>
      <c r="AE14" s="39"/>
      <c r="AF14" s="40"/>
      <c r="AG14" s="40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</row>
    <row r="15" spans="1:1010" ht="15" customHeight="1" x14ac:dyDescent="0.25">
      <c r="A15" s="31"/>
      <c r="B15" s="31"/>
      <c r="C15" s="31"/>
      <c r="D15" s="32"/>
      <c r="E15" s="31"/>
      <c r="F15" s="170"/>
      <c r="G15" s="33"/>
      <c r="H15" s="32"/>
      <c r="I15" s="32"/>
      <c r="J15" s="33"/>
      <c r="K15" s="33"/>
      <c r="L15" s="34"/>
      <c r="M15" s="31"/>
      <c r="N15" s="35"/>
      <c r="O15" s="36">
        <f t="shared" ref="O15:O24" si="12">IF(ISBLANK(M15),0,IF(M15=$G$34,IF(N15&gt;$I$34,$I$34*L15,IF(N15&lt;$I$34,N15*L15,IF(L15=$J$34,N15,$I$34*L15))),IF(N15&gt;$I$35,$I$35*L15,IF(N15&lt;$I$35,N15*L15,IF(L15=$J$35,N15,$I$35*L15)))))</f>
        <v>0</v>
      </c>
      <c r="P15" s="35"/>
      <c r="Q15" s="36">
        <f t="shared" ref="Q15:Q24" si="13">SUM(O15:P15)</f>
        <v>0</v>
      </c>
      <c r="R15" s="34"/>
      <c r="S15" s="36">
        <f t="shared" si="8"/>
        <v>0</v>
      </c>
      <c r="T15" s="37">
        <f t="shared" ref="T15:T24" si="14">S15</f>
        <v>0</v>
      </c>
      <c r="U15" s="38"/>
      <c r="V15" s="38"/>
      <c r="W15" s="162">
        <f t="shared" si="3"/>
        <v>1</v>
      </c>
      <c r="X15" s="161" t="str">
        <f t="shared" si="10"/>
        <v/>
      </c>
      <c r="Y15" s="161" t="str">
        <f t="shared" si="11"/>
        <v/>
      </c>
      <c r="Z15" s="163">
        <f>IF($X15="",0,IF(ISBLANK($Y15)=TRUE(),360,DAYS360($X15,$Y15)+1)+IF(DAY($Y15)=31,VLOOKUP(MONTH($Y15),[1]formula!$B$1:$D$12,3))+IF(AND(MONTH($Y15)=2,DAY($Y15)=28),2,0))+IF((J15=$Y$10),1,0)-U15-V15</f>
        <v>0</v>
      </c>
      <c r="AA15" s="161"/>
      <c r="AB15" s="161"/>
      <c r="AC15" s="39"/>
      <c r="AD15" s="39"/>
      <c r="AE15" s="39"/>
      <c r="AF15" s="40"/>
      <c r="AG15" s="40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</row>
    <row r="16" spans="1:1010" ht="15" customHeight="1" x14ac:dyDescent="0.25">
      <c r="A16" s="31"/>
      <c r="B16" s="31"/>
      <c r="C16" s="31"/>
      <c r="D16" s="32"/>
      <c r="E16" s="31"/>
      <c r="F16" s="170"/>
      <c r="G16" s="33"/>
      <c r="H16" s="32"/>
      <c r="I16" s="32"/>
      <c r="J16" s="33"/>
      <c r="K16" s="33"/>
      <c r="L16" s="34"/>
      <c r="M16" s="31"/>
      <c r="N16" s="35"/>
      <c r="O16" s="36">
        <f t="shared" si="12"/>
        <v>0</v>
      </c>
      <c r="P16" s="35"/>
      <c r="Q16" s="36">
        <f t="shared" si="13"/>
        <v>0</v>
      </c>
      <c r="R16" s="34"/>
      <c r="S16" s="36">
        <f t="shared" si="8"/>
        <v>0</v>
      </c>
      <c r="T16" s="37">
        <f t="shared" si="14"/>
        <v>0</v>
      </c>
      <c r="U16" s="38"/>
      <c r="V16" s="38"/>
      <c r="W16" s="162">
        <f t="shared" si="3"/>
        <v>1</v>
      </c>
      <c r="X16" s="161" t="str">
        <f t="shared" si="10"/>
        <v/>
      </c>
      <c r="Y16" s="161" t="str">
        <f t="shared" si="11"/>
        <v/>
      </c>
      <c r="Z16" s="163">
        <f>IF($X16="",0,IF(ISBLANK($Y16)=TRUE(),360,DAYS360($X16,$Y16)+1)+IF(DAY($Y16)=31,VLOOKUP(MONTH($Y16),[1]formula!$B$1:$D$12,3))+IF(AND(MONTH($Y16)=2,DAY($Y16)=28),2,0))+IF((J16=$Y$10),1,0)-U16-V16</f>
        <v>0</v>
      </c>
      <c r="AA16" s="161"/>
      <c r="AB16" s="161"/>
      <c r="AC16" s="39"/>
      <c r="AD16" s="39"/>
      <c r="AE16" s="39"/>
      <c r="AF16" s="40"/>
      <c r="AG16" s="40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</row>
    <row r="17" spans="1:1010" ht="15" customHeight="1" x14ac:dyDescent="0.25">
      <c r="A17" s="31"/>
      <c r="B17" s="31"/>
      <c r="C17" s="31"/>
      <c r="D17" s="32"/>
      <c r="E17" s="31"/>
      <c r="F17" s="170"/>
      <c r="G17" s="33"/>
      <c r="H17" s="32"/>
      <c r="I17" s="32"/>
      <c r="J17" s="33"/>
      <c r="K17" s="33"/>
      <c r="L17" s="34"/>
      <c r="M17" s="31"/>
      <c r="N17" s="35"/>
      <c r="O17" s="36">
        <f t="shared" si="12"/>
        <v>0</v>
      </c>
      <c r="P17" s="35"/>
      <c r="Q17" s="36">
        <f t="shared" si="13"/>
        <v>0</v>
      </c>
      <c r="R17" s="34"/>
      <c r="S17" s="36">
        <f t="shared" si="8"/>
        <v>0</v>
      </c>
      <c r="T17" s="37">
        <f t="shared" si="14"/>
        <v>0</v>
      </c>
      <c r="U17" s="38"/>
      <c r="V17" s="38"/>
      <c r="W17" s="162">
        <f t="shared" si="3"/>
        <v>1</v>
      </c>
      <c r="X17" s="161" t="str">
        <f t="shared" si="10"/>
        <v/>
      </c>
      <c r="Y17" s="161" t="str">
        <f t="shared" si="11"/>
        <v/>
      </c>
      <c r="Z17" s="163">
        <f>IF($X17="",0,IF(ISBLANK($Y17)=TRUE(),360,DAYS360($X17,$Y17)+1)+IF(DAY($Y17)=31,VLOOKUP(MONTH($Y17),[1]formula!$B$1:$D$12,3))+IF(AND(MONTH($Y17)=2,DAY($Y17)=28),2,0))+IF((J17=$Y$10),1,0)-U17-V17</f>
        <v>0</v>
      </c>
      <c r="AA17" s="161"/>
      <c r="AB17" s="161"/>
      <c r="AC17" s="39"/>
      <c r="AD17" s="39"/>
      <c r="AE17" s="39"/>
      <c r="AF17" s="40"/>
      <c r="AG17" s="40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</row>
    <row r="18" spans="1:1010" ht="15" customHeight="1" x14ac:dyDescent="0.25">
      <c r="A18" s="31"/>
      <c r="B18" s="31"/>
      <c r="C18" s="31"/>
      <c r="D18" s="32"/>
      <c r="E18" s="31"/>
      <c r="F18" s="170"/>
      <c r="G18" s="33"/>
      <c r="H18" s="32"/>
      <c r="I18" s="32"/>
      <c r="J18" s="33"/>
      <c r="K18" s="33"/>
      <c r="L18" s="34"/>
      <c r="M18" s="31"/>
      <c r="N18" s="35"/>
      <c r="O18" s="36">
        <f t="shared" si="12"/>
        <v>0</v>
      </c>
      <c r="P18" s="35"/>
      <c r="Q18" s="36">
        <f t="shared" si="13"/>
        <v>0</v>
      </c>
      <c r="R18" s="34"/>
      <c r="S18" s="36">
        <f t="shared" si="8"/>
        <v>0</v>
      </c>
      <c r="T18" s="37">
        <f t="shared" si="14"/>
        <v>0</v>
      </c>
      <c r="U18" s="38"/>
      <c r="V18" s="38"/>
      <c r="W18" s="162">
        <f t="shared" si="3"/>
        <v>1</v>
      </c>
      <c r="X18" s="161" t="str">
        <f t="shared" si="10"/>
        <v/>
      </c>
      <c r="Y18" s="161" t="str">
        <f t="shared" si="11"/>
        <v/>
      </c>
      <c r="Z18" s="163">
        <f>IF($X18="",0,IF(ISBLANK($Y18)=TRUE(),360,DAYS360($X18,$Y18)+1)+IF(DAY($Y18)=31,VLOOKUP(MONTH($Y18),[1]formula!$B$1:$D$12,3))+IF(AND(MONTH($Y18)=2,DAY($Y18)=28),2,0))+IF((J18=$Y$10),1,0)-U18-V18</f>
        <v>0</v>
      </c>
      <c r="AA18" s="161"/>
      <c r="AB18" s="161"/>
      <c r="AC18" s="39"/>
      <c r="AD18" s="39"/>
      <c r="AE18" s="39"/>
      <c r="AF18" s="40"/>
      <c r="AG18" s="40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</row>
    <row r="19" spans="1:1010" ht="15" customHeight="1" x14ac:dyDescent="0.25">
      <c r="A19" s="31"/>
      <c r="B19" s="31"/>
      <c r="C19" s="31"/>
      <c r="D19" s="32"/>
      <c r="E19" s="31"/>
      <c r="F19" s="170"/>
      <c r="G19" s="33"/>
      <c r="H19" s="32"/>
      <c r="I19" s="32"/>
      <c r="J19" s="33"/>
      <c r="K19" s="33"/>
      <c r="L19" s="34"/>
      <c r="M19" s="31"/>
      <c r="N19" s="35"/>
      <c r="O19" s="36">
        <f t="shared" si="12"/>
        <v>0</v>
      </c>
      <c r="P19" s="35"/>
      <c r="Q19" s="36">
        <f t="shared" si="13"/>
        <v>0</v>
      </c>
      <c r="R19" s="34"/>
      <c r="S19" s="36">
        <f t="shared" si="8"/>
        <v>0</v>
      </c>
      <c r="T19" s="37">
        <f t="shared" si="14"/>
        <v>0</v>
      </c>
      <c r="U19" s="38"/>
      <c r="V19" s="38"/>
      <c r="W19" s="162">
        <f t="shared" si="3"/>
        <v>1</v>
      </c>
      <c r="X19" s="161" t="str">
        <f t="shared" si="10"/>
        <v/>
      </c>
      <c r="Y19" s="161" t="str">
        <f t="shared" si="11"/>
        <v/>
      </c>
      <c r="Z19" s="163">
        <f>IF($X19="",0,IF(ISBLANK($Y19)=TRUE(),360,DAYS360($X19,$Y19)+1)+IF(DAY($Y19)=31,VLOOKUP(MONTH($Y19),[1]formula!$B$1:$D$12,3))+IF(AND(MONTH($Y19)=2,DAY($Y19)=28),2,0))+IF((J19=$Y$10),1,0)-U19-V19</f>
        <v>0</v>
      </c>
      <c r="AA19" s="161"/>
      <c r="AB19" s="161"/>
      <c r="AC19" s="39"/>
      <c r="AD19" s="39"/>
      <c r="AE19" s="39"/>
      <c r="AF19" s="40"/>
      <c r="AG19" s="40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</row>
    <row r="20" spans="1:1010" ht="15" customHeight="1" x14ac:dyDescent="0.25">
      <c r="A20" s="31"/>
      <c r="B20" s="31"/>
      <c r="C20" s="31"/>
      <c r="D20" s="32"/>
      <c r="E20" s="31"/>
      <c r="F20" s="170"/>
      <c r="G20" s="33"/>
      <c r="H20" s="32"/>
      <c r="I20" s="32"/>
      <c r="J20" s="33"/>
      <c r="K20" s="33"/>
      <c r="L20" s="34"/>
      <c r="M20" s="31"/>
      <c r="N20" s="35"/>
      <c r="O20" s="36">
        <f t="shared" si="12"/>
        <v>0</v>
      </c>
      <c r="P20" s="35"/>
      <c r="Q20" s="36">
        <f t="shared" si="13"/>
        <v>0</v>
      </c>
      <c r="R20" s="34"/>
      <c r="S20" s="36">
        <f t="shared" si="8"/>
        <v>0</v>
      </c>
      <c r="T20" s="37">
        <f t="shared" si="14"/>
        <v>0</v>
      </c>
      <c r="U20" s="38"/>
      <c r="V20" s="38"/>
      <c r="W20" s="162">
        <f t="shared" si="3"/>
        <v>1</v>
      </c>
      <c r="X20" s="161" t="str">
        <f t="shared" si="10"/>
        <v/>
      </c>
      <c r="Y20" s="161" t="str">
        <f t="shared" si="11"/>
        <v/>
      </c>
      <c r="Z20" s="163">
        <f>IF($X20="",0,IF(ISBLANK($Y20)=TRUE(),360,DAYS360($X20,$Y20)+1)+IF(DAY($Y20)=31,VLOOKUP(MONTH($Y20),[1]formula!$B$1:$D$12,3))+IF(AND(MONTH($Y20)=2,DAY($Y20)=28),2,0))+IF((J20=$Y$10),1,0)-U20-V20</f>
        <v>0</v>
      </c>
      <c r="AA20" s="161"/>
      <c r="AB20" s="161"/>
      <c r="AC20" s="39"/>
      <c r="AD20" s="39"/>
      <c r="AE20" s="39"/>
      <c r="AF20" s="40"/>
      <c r="AG20" s="40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</row>
    <row r="21" spans="1:1010" ht="15" customHeight="1" x14ac:dyDescent="0.25">
      <c r="A21" s="31"/>
      <c r="B21" s="31"/>
      <c r="C21" s="31"/>
      <c r="D21" s="32"/>
      <c r="E21" s="31"/>
      <c r="F21" s="170"/>
      <c r="G21" s="33"/>
      <c r="H21" s="32"/>
      <c r="I21" s="32"/>
      <c r="J21" s="33"/>
      <c r="K21" s="33"/>
      <c r="L21" s="34"/>
      <c r="M21" s="31"/>
      <c r="N21" s="35"/>
      <c r="O21" s="36">
        <f t="shared" si="12"/>
        <v>0</v>
      </c>
      <c r="P21" s="35"/>
      <c r="Q21" s="36">
        <f t="shared" si="13"/>
        <v>0</v>
      </c>
      <c r="R21" s="34"/>
      <c r="S21" s="36">
        <f t="shared" si="8"/>
        <v>0</v>
      </c>
      <c r="T21" s="37">
        <f t="shared" si="14"/>
        <v>0</v>
      </c>
      <c r="U21" s="38"/>
      <c r="V21" s="38"/>
      <c r="W21" s="162">
        <f t="shared" si="3"/>
        <v>1</v>
      </c>
      <c r="X21" s="161" t="str">
        <f t="shared" si="10"/>
        <v/>
      </c>
      <c r="Y21" s="161" t="str">
        <f t="shared" si="11"/>
        <v/>
      </c>
      <c r="Z21" s="163">
        <f>IF($X21="",0,IF(ISBLANK($Y21)=TRUE(),360,DAYS360($X21,$Y21)+1)+IF(DAY($Y21)=31,VLOOKUP(MONTH($Y21),[1]formula!$B$1:$D$12,3))+IF(AND(MONTH($Y21)=2,DAY($Y21)=28),2,0))+IF((J21=$Y$10),1,0)-U21-V21</f>
        <v>0</v>
      </c>
      <c r="AA21" s="161"/>
      <c r="AB21" s="161"/>
      <c r="AC21" s="39"/>
      <c r="AD21" s="39"/>
      <c r="AE21" s="39"/>
      <c r="AF21" s="40"/>
      <c r="AG21" s="40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</row>
    <row r="22" spans="1:1010" ht="15" customHeight="1" x14ac:dyDescent="0.25">
      <c r="A22" s="31"/>
      <c r="B22" s="31"/>
      <c r="C22" s="31"/>
      <c r="D22" s="32"/>
      <c r="E22" s="31"/>
      <c r="F22" s="170"/>
      <c r="G22" s="33"/>
      <c r="H22" s="32"/>
      <c r="I22" s="32"/>
      <c r="J22" s="33"/>
      <c r="K22" s="33"/>
      <c r="L22" s="34"/>
      <c r="M22" s="31"/>
      <c r="N22" s="35"/>
      <c r="O22" s="36">
        <f t="shared" si="12"/>
        <v>0</v>
      </c>
      <c r="P22" s="35"/>
      <c r="Q22" s="36">
        <f t="shared" si="13"/>
        <v>0</v>
      </c>
      <c r="R22" s="34"/>
      <c r="S22" s="36">
        <f t="shared" si="8"/>
        <v>0</v>
      </c>
      <c r="T22" s="37">
        <f t="shared" si="14"/>
        <v>0</v>
      </c>
      <c r="U22" s="38"/>
      <c r="V22" s="38"/>
      <c r="W22" s="162">
        <f t="shared" si="3"/>
        <v>1</v>
      </c>
      <c r="X22" s="161" t="str">
        <f t="shared" si="10"/>
        <v/>
      </c>
      <c r="Y22" s="161" t="str">
        <f t="shared" si="11"/>
        <v/>
      </c>
      <c r="Z22" s="163">
        <f>IF($X22="",0,IF(ISBLANK($Y22)=TRUE(),360,DAYS360($X22,$Y22)+1)+IF(DAY($Y22)=31,VLOOKUP(MONTH($Y22),[1]formula!$B$1:$D$12,3))+IF(AND(MONTH($Y22)=2,DAY($Y22)=28),2,0))+IF((J22=$Y$10),1,0)-U22-V22</f>
        <v>0</v>
      </c>
      <c r="AA22" s="161"/>
      <c r="AB22" s="161"/>
      <c r="AC22" s="39"/>
      <c r="AD22" s="39"/>
      <c r="AE22" s="39"/>
      <c r="AF22" s="40"/>
      <c r="AG22" s="40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</row>
    <row r="23" spans="1:1010" ht="15" customHeight="1" x14ac:dyDescent="0.25">
      <c r="A23" s="31"/>
      <c r="B23" s="31"/>
      <c r="C23" s="31"/>
      <c r="D23" s="32"/>
      <c r="E23" s="31"/>
      <c r="F23" s="170"/>
      <c r="G23" s="33"/>
      <c r="H23" s="32"/>
      <c r="I23" s="32"/>
      <c r="J23" s="33"/>
      <c r="K23" s="33"/>
      <c r="L23" s="34"/>
      <c r="M23" s="31"/>
      <c r="N23" s="35"/>
      <c r="O23" s="36">
        <f t="shared" si="12"/>
        <v>0</v>
      </c>
      <c r="P23" s="35"/>
      <c r="Q23" s="36">
        <f t="shared" si="13"/>
        <v>0</v>
      </c>
      <c r="R23" s="34"/>
      <c r="S23" s="36">
        <f t="shared" si="8"/>
        <v>0</v>
      </c>
      <c r="T23" s="37">
        <f t="shared" si="14"/>
        <v>0</v>
      </c>
      <c r="U23" s="38"/>
      <c r="V23" s="38"/>
      <c r="W23" s="162">
        <f t="shared" si="3"/>
        <v>1</v>
      </c>
      <c r="X23" s="161" t="str">
        <f t="shared" si="10"/>
        <v/>
      </c>
      <c r="Y23" s="161" t="str">
        <f t="shared" si="11"/>
        <v/>
      </c>
      <c r="Z23" s="163">
        <f>IF($X23="",0,IF(ISBLANK($Y23)=TRUE(),360,DAYS360($X23,$Y23)+1)+IF(DAY($Y23)=31,VLOOKUP(MONTH($Y23),[1]formula!$B$1:$D$12,3))+IF(AND(MONTH($Y23)=2,DAY($Y23)=28),2,0))+IF((J23=$Y$10),1,0)-U23-V23</f>
        <v>0</v>
      </c>
      <c r="AA23" s="161"/>
      <c r="AB23" s="161"/>
      <c r="AC23" s="39"/>
      <c r="AD23" s="39"/>
      <c r="AE23" s="39"/>
      <c r="AF23" s="40"/>
      <c r="AG23" s="40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</row>
    <row r="24" spans="1:1010" ht="15" customHeight="1" x14ac:dyDescent="0.25">
      <c r="A24" s="31"/>
      <c r="B24" s="31"/>
      <c r="C24" s="31"/>
      <c r="D24" s="32"/>
      <c r="E24" s="31"/>
      <c r="F24" s="170"/>
      <c r="G24" s="33"/>
      <c r="H24" s="32"/>
      <c r="I24" s="32"/>
      <c r="J24" s="33"/>
      <c r="K24" s="33"/>
      <c r="L24" s="34"/>
      <c r="M24" s="31"/>
      <c r="N24" s="35"/>
      <c r="O24" s="36">
        <f t="shared" si="12"/>
        <v>0</v>
      </c>
      <c r="P24" s="35"/>
      <c r="Q24" s="36">
        <f t="shared" si="13"/>
        <v>0</v>
      </c>
      <c r="R24" s="34"/>
      <c r="S24" s="36">
        <f t="shared" si="8"/>
        <v>0</v>
      </c>
      <c r="T24" s="37">
        <f t="shared" si="14"/>
        <v>0</v>
      </c>
      <c r="U24" s="38"/>
      <c r="V24" s="38"/>
      <c r="W24" s="162">
        <f t="shared" si="3"/>
        <v>1</v>
      </c>
      <c r="X24" s="161" t="str">
        <f t="shared" si="10"/>
        <v/>
      </c>
      <c r="Y24" s="161" t="str">
        <f t="shared" si="11"/>
        <v/>
      </c>
      <c r="Z24" s="163">
        <f>IF($X24="",0,IF(ISBLANK($Y24)=TRUE(),360,DAYS360($X24,$Y24)+1)+IF(DAY($Y24)=31,VLOOKUP(MONTH($Y24),[1]formula!$B$1:$D$12,3))+IF(AND(MONTH($Y24)=2,DAY($Y24)=28),2,0))+IF((J24=$Y$10),1,0)-U24-V24</f>
        <v>0</v>
      </c>
      <c r="AA24" s="161"/>
      <c r="AB24" s="161"/>
      <c r="AC24" s="39"/>
      <c r="AD24" s="39"/>
      <c r="AE24" s="39"/>
      <c r="AF24" s="40"/>
      <c r="AG24" s="40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</row>
    <row r="25" spans="1:1010" ht="15" customHeight="1" x14ac:dyDescent="0.25">
      <c r="A25" s="31"/>
      <c r="B25" s="31"/>
      <c r="C25" s="31"/>
      <c r="D25" s="32"/>
      <c r="E25" s="31"/>
      <c r="F25" s="170"/>
      <c r="G25" s="33"/>
      <c r="H25" s="32"/>
      <c r="I25" s="32"/>
      <c r="J25" s="33"/>
      <c r="K25" s="33"/>
      <c r="L25" s="34"/>
      <c r="M25" s="31"/>
      <c r="N25" s="35"/>
      <c r="O25" s="36">
        <f t="shared" si="6"/>
        <v>0</v>
      </c>
      <c r="P25" s="35"/>
      <c r="Q25" s="36">
        <f t="shared" si="7"/>
        <v>0</v>
      </c>
      <c r="R25" s="34"/>
      <c r="S25" s="36">
        <f t="shared" si="8"/>
        <v>0</v>
      </c>
      <c r="T25" s="37">
        <f t="shared" si="9"/>
        <v>0</v>
      </c>
      <c r="U25" s="38"/>
      <c r="V25" s="38"/>
      <c r="W25" s="162">
        <f t="shared" si="3"/>
        <v>1</v>
      </c>
      <c r="X25" s="161" t="str">
        <f t="shared" si="10"/>
        <v/>
      </c>
      <c r="Y25" s="161" t="str">
        <f t="shared" si="11"/>
        <v/>
      </c>
      <c r="Z25" s="163">
        <f>IF($X25="",0,IF(ISBLANK($Y25)=TRUE(),360,DAYS360($X25,$Y25)+1)+IF(DAY($Y25)=31,VLOOKUP(MONTH($Y25),[1]formula!$B$1:$D$12,3))+IF(AND(MONTH($Y25)=2,DAY($Y25)=28),2,0))+IF((J25=$Y$10),1,0)-U25-V25</f>
        <v>0</v>
      </c>
      <c r="AA25" s="161"/>
      <c r="AB25" s="161"/>
      <c r="AC25" s="39"/>
      <c r="AD25" s="39"/>
      <c r="AE25" s="39"/>
      <c r="AF25" s="40"/>
      <c r="AG25" s="40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</row>
    <row r="26" spans="1:1010" ht="15" customHeight="1" x14ac:dyDescent="0.25">
      <c r="A26" s="31"/>
      <c r="B26" s="31"/>
      <c r="C26" s="31"/>
      <c r="D26" s="32"/>
      <c r="E26" s="31"/>
      <c r="F26" s="170"/>
      <c r="G26" s="33"/>
      <c r="H26" s="32"/>
      <c r="I26" s="32"/>
      <c r="J26" s="33"/>
      <c r="K26" s="33"/>
      <c r="L26" s="34"/>
      <c r="M26" s="31"/>
      <c r="N26" s="35"/>
      <c r="O26" s="36">
        <f t="shared" si="6"/>
        <v>0</v>
      </c>
      <c r="P26" s="35"/>
      <c r="Q26" s="36">
        <f t="shared" si="7"/>
        <v>0</v>
      </c>
      <c r="R26" s="34"/>
      <c r="S26" s="36">
        <f t="shared" si="8"/>
        <v>0</v>
      </c>
      <c r="T26" s="37">
        <f t="shared" si="9"/>
        <v>0</v>
      </c>
      <c r="U26" s="38"/>
      <c r="V26" s="38"/>
      <c r="W26" s="162">
        <f t="shared" si="3"/>
        <v>1</v>
      </c>
      <c r="X26" s="161" t="str">
        <f t="shared" si="10"/>
        <v/>
      </c>
      <c r="Y26" s="161" t="str">
        <f t="shared" si="11"/>
        <v/>
      </c>
      <c r="Z26" s="163">
        <f>IF($X26="",0,IF(ISBLANK($Y26)=TRUE(),360,DAYS360($X26,$Y26)+1)+IF(DAY($Y26)=31,VLOOKUP(MONTH($Y26),[1]formula!$B$1:$D$12,3))+IF(AND(MONTH($Y26)=2,DAY($Y26)=28),2,0))+IF((J26=$Y$10),1,0)-U26-V26</f>
        <v>0</v>
      </c>
      <c r="AA26" s="161"/>
      <c r="AB26" s="161"/>
      <c r="AC26" s="39"/>
      <c r="AD26" s="39"/>
      <c r="AE26" s="39"/>
      <c r="AF26" s="40"/>
      <c r="AG26" s="40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</row>
    <row r="27" spans="1:1010" ht="15" customHeight="1" x14ac:dyDescent="0.25">
      <c r="A27" s="31"/>
      <c r="B27" s="31"/>
      <c r="C27" s="31"/>
      <c r="D27" s="32"/>
      <c r="E27" s="31"/>
      <c r="F27" s="170"/>
      <c r="G27" s="33"/>
      <c r="H27" s="32"/>
      <c r="I27" s="32"/>
      <c r="J27" s="33"/>
      <c r="K27" s="33"/>
      <c r="L27" s="34"/>
      <c r="M27" s="31"/>
      <c r="N27" s="35"/>
      <c r="O27" s="36">
        <f t="shared" si="6"/>
        <v>0</v>
      </c>
      <c r="P27" s="35"/>
      <c r="Q27" s="36">
        <f t="shared" si="7"/>
        <v>0</v>
      </c>
      <c r="R27" s="34"/>
      <c r="S27" s="36">
        <f t="shared" si="8"/>
        <v>0</v>
      </c>
      <c r="T27" s="37">
        <f t="shared" si="9"/>
        <v>0</v>
      </c>
      <c r="U27" s="38"/>
      <c r="V27" s="38"/>
      <c r="W27" s="162">
        <f t="shared" si="3"/>
        <v>1</v>
      </c>
      <c r="X27" s="161" t="str">
        <f t="shared" si="10"/>
        <v/>
      </c>
      <c r="Y27" s="161" t="str">
        <f t="shared" si="11"/>
        <v/>
      </c>
      <c r="Z27" s="163">
        <f>IF($X27="",0,IF(ISBLANK($Y27)=TRUE(),360,DAYS360($X27,$Y27)+1)+IF(DAY($Y27)=31,VLOOKUP(MONTH($Y27),[1]formula!$B$1:$D$12,3))+IF(AND(MONTH($Y27)=2,DAY($Y27)=28),2,0))+IF((J27=$Y$10),1,0)-U27-V27</f>
        <v>0</v>
      </c>
      <c r="AA27" s="161"/>
      <c r="AB27" s="161"/>
      <c r="AC27" s="39"/>
      <c r="AD27" s="39"/>
      <c r="AE27" s="39"/>
      <c r="AF27" s="40"/>
      <c r="AG27" s="40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</row>
    <row r="28" spans="1:1010" ht="15" customHeight="1" x14ac:dyDescent="0.25">
      <c r="A28" s="31"/>
      <c r="B28" s="31"/>
      <c r="C28" s="31"/>
      <c r="D28" s="32"/>
      <c r="E28" s="31"/>
      <c r="F28" s="170"/>
      <c r="G28" s="33"/>
      <c r="H28" s="32"/>
      <c r="I28" s="32"/>
      <c r="J28" s="33"/>
      <c r="K28" s="33"/>
      <c r="L28" s="34"/>
      <c r="M28" s="31"/>
      <c r="N28" s="35"/>
      <c r="O28" s="36">
        <f t="shared" si="6"/>
        <v>0</v>
      </c>
      <c r="P28" s="35"/>
      <c r="Q28" s="36">
        <f t="shared" si="7"/>
        <v>0</v>
      </c>
      <c r="R28" s="34"/>
      <c r="S28" s="36">
        <f t="shared" si="8"/>
        <v>0</v>
      </c>
      <c r="T28" s="37">
        <f t="shared" si="9"/>
        <v>0</v>
      </c>
      <c r="U28" s="38"/>
      <c r="V28" s="38"/>
      <c r="W28" s="162">
        <f t="shared" si="3"/>
        <v>1</v>
      </c>
      <c r="X28" s="161" t="str">
        <f t="shared" si="10"/>
        <v/>
      </c>
      <c r="Y28" s="161" t="str">
        <f t="shared" si="11"/>
        <v/>
      </c>
      <c r="Z28" s="163">
        <f>IF($X28="",0,IF(ISBLANK($Y28)=TRUE(),360,DAYS360($X28,$Y28)+1)+IF(DAY($Y28)=31,VLOOKUP(MONTH($Y28),[1]formula!$B$1:$D$12,3))+IF(AND(MONTH($Y28)=2,DAY($Y28)=28),2,0))+IF((J28=$Y$10),1,0)-U28-V28</f>
        <v>0</v>
      </c>
      <c r="AA28" s="161"/>
      <c r="AB28" s="161"/>
      <c r="AC28" s="39"/>
      <c r="AD28" s="39"/>
      <c r="AE28" s="39"/>
      <c r="AF28" s="40"/>
      <c r="AG28" s="40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</row>
    <row r="29" spans="1:1010" ht="15" customHeight="1" x14ac:dyDescent="0.25">
      <c r="A29" s="31"/>
      <c r="B29" s="31"/>
      <c r="C29" s="31"/>
      <c r="D29" s="32"/>
      <c r="E29" s="31"/>
      <c r="F29" s="170"/>
      <c r="G29" s="33"/>
      <c r="H29" s="32"/>
      <c r="I29" s="32"/>
      <c r="J29" s="33"/>
      <c r="K29" s="33"/>
      <c r="L29" s="34"/>
      <c r="M29" s="31"/>
      <c r="N29" s="35"/>
      <c r="O29" s="36">
        <f t="shared" si="6"/>
        <v>0</v>
      </c>
      <c r="P29" s="35"/>
      <c r="Q29" s="36">
        <f t="shared" si="7"/>
        <v>0</v>
      </c>
      <c r="R29" s="34"/>
      <c r="S29" s="36">
        <f t="shared" si="8"/>
        <v>0</v>
      </c>
      <c r="T29" s="37">
        <f t="shared" si="9"/>
        <v>0</v>
      </c>
      <c r="U29" s="38"/>
      <c r="V29" s="38"/>
      <c r="W29" s="162">
        <f t="shared" si="3"/>
        <v>1</v>
      </c>
      <c r="X29" s="161" t="str">
        <f t="shared" si="10"/>
        <v/>
      </c>
      <c r="Y29" s="161" t="str">
        <f t="shared" si="11"/>
        <v/>
      </c>
      <c r="Z29" s="163">
        <f>IF($X29="",0,IF(ISBLANK($Y29)=TRUE(),360,DAYS360($X29,$Y29)+1)+IF(DAY($Y29)=31,VLOOKUP(MONTH($Y29),[1]formula!$B$1:$D$12,3))+IF(AND(MONTH($Y29)=2,DAY($Y29)=28),2,0))+IF((J29=$Y$10),1,0)-U29-V29</f>
        <v>0</v>
      </c>
      <c r="AA29" s="161"/>
      <c r="AB29" s="161"/>
      <c r="AC29" s="39"/>
      <c r="AD29" s="39"/>
      <c r="AE29" s="39"/>
      <c r="AF29" s="40"/>
      <c r="AG29" s="40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</row>
    <row r="30" spans="1:1010" ht="15" customHeight="1" x14ac:dyDescent="0.25">
      <c r="A30" s="31"/>
      <c r="B30" s="31"/>
      <c r="C30" s="31"/>
      <c r="D30" s="32"/>
      <c r="E30" s="31"/>
      <c r="F30" s="170"/>
      <c r="G30" s="33"/>
      <c r="H30" s="32"/>
      <c r="I30" s="32"/>
      <c r="J30" s="33"/>
      <c r="K30" s="33"/>
      <c r="L30" s="34"/>
      <c r="M30" s="31"/>
      <c r="N30" s="35"/>
      <c r="O30" s="36">
        <f t="shared" si="6"/>
        <v>0</v>
      </c>
      <c r="P30" s="35"/>
      <c r="Q30" s="36">
        <f t="shared" si="7"/>
        <v>0</v>
      </c>
      <c r="R30" s="34"/>
      <c r="S30" s="36">
        <f t="shared" si="8"/>
        <v>0</v>
      </c>
      <c r="T30" s="37">
        <f t="shared" si="9"/>
        <v>0</v>
      </c>
      <c r="U30" s="38"/>
      <c r="V30" s="38"/>
      <c r="W30" s="162">
        <f t="shared" si="3"/>
        <v>1</v>
      </c>
      <c r="X30" s="161" t="str">
        <f t="shared" si="10"/>
        <v/>
      </c>
      <c r="Y30" s="161" t="str">
        <f t="shared" si="11"/>
        <v/>
      </c>
      <c r="Z30" s="163">
        <f>IF($X30="",0,IF(ISBLANK($Y30)=TRUE(),360,DAYS360($X30,$Y30)+1)+IF(DAY($Y30)=31,VLOOKUP(MONTH($Y30),[1]formula!$B$1:$D$12,3))+IF(AND(MONTH($Y30)=2,DAY($Y30)=28),2,0))+IF((J30=$Y$10),1,0)-U30-V30</f>
        <v>0</v>
      </c>
      <c r="AA30" s="161"/>
      <c r="AB30" s="161"/>
      <c r="AC30" s="39"/>
      <c r="AD30" s="39"/>
      <c r="AE30" s="39"/>
      <c r="AF30" s="40"/>
      <c r="AG30" s="40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</row>
    <row r="31" spans="1:1010" ht="12" customHeight="1" x14ac:dyDescent="0.25">
      <c r="B31" s="1"/>
      <c r="C31" s="44" t="s">
        <v>167</v>
      </c>
      <c r="D31" s="1"/>
      <c r="E31" s="1"/>
      <c r="F31" s="45"/>
      <c r="G31" s="46"/>
      <c r="H31" s="1"/>
      <c r="I31" s="46"/>
      <c r="J31" s="46"/>
      <c r="K31" s="47"/>
      <c r="L31" s="47"/>
      <c r="M31" s="46"/>
      <c r="N31" s="43">
        <f>SUM(N11:N30)</f>
        <v>0</v>
      </c>
      <c r="O31" s="43">
        <f>SUM(O11:O30)</f>
        <v>0</v>
      </c>
      <c r="P31" s="43">
        <f>SUM(P11:P30)</f>
        <v>0</v>
      </c>
      <c r="Q31" s="43">
        <f>SUM(Q11:Q30)</f>
        <v>0</v>
      </c>
      <c r="R31" s="48"/>
      <c r="S31" s="49">
        <f>SUM(S11:S30)</f>
        <v>0</v>
      </c>
      <c r="T31" s="50">
        <f>SUM(T11:T30)</f>
        <v>0</v>
      </c>
      <c r="U31" s="51">
        <f>SUM(U10:U30)</f>
        <v>0</v>
      </c>
      <c r="V31" s="51">
        <f>SUM(V10:V30)</f>
        <v>0</v>
      </c>
      <c r="W31" s="39"/>
      <c r="X31" s="39"/>
      <c r="Y31" s="39"/>
      <c r="Z31" s="172" t="str">
        <f>IF(ISBLANK(K31),"",IF(K31=$AA$10,$AA$10,IF(AND(ISBLANK(L31)=TRUE(),K31&lt;$AA$10),$AA$10,IF(L31&gt;=$AA$10,$AA$10,""))))</f>
        <v/>
      </c>
      <c r="AA31" s="39"/>
      <c r="AB31" s="39"/>
      <c r="AC31" s="39"/>
      <c r="AD31" s="39"/>
      <c r="AE31" s="39"/>
      <c r="AF31" s="40"/>
      <c r="AG31" s="40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</row>
    <row r="32" spans="1:1010" ht="12" customHeight="1" x14ac:dyDescent="0.25">
      <c r="B32" s="1"/>
      <c r="C32" s="52" t="s">
        <v>41</v>
      </c>
      <c r="D32" s="1"/>
      <c r="E32" s="1"/>
      <c r="F32" s="53"/>
      <c r="G32" s="187"/>
      <c r="H32" s="188" t="s">
        <v>42</v>
      </c>
      <c r="I32" s="188"/>
      <c r="J32" s="54"/>
      <c r="K32" s="1"/>
      <c r="L32" s="1"/>
      <c r="M32" s="1"/>
      <c r="N32" s="55"/>
      <c r="O32" s="55"/>
      <c r="P32" s="55"/>
      <c r="Q32" s="54"/>
      <c r="R32" s="56"/>
      <c r="S32" s="56"/>
      <c r="T32" s="56"/>
      <c r="U32" s="40"/>
      <c r="V32" s="40"/>
      <c r="W32" s="40"/>
      <c r="X32" s="39"/>
      <c r="Y32" s="39"/>
      <c r="Z32" s="39"/>
      <c r="AA32" s="39"/>
      <c r="AB32" s="39"/>
      <c r="AC32" s="39"/>
      <c r="AD32" s="39"/>
      <c r="AE32" s="39"/>
      <c r="AF32" s="39"/>
      <c r="AG32" s="40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</row>
    <row r="33" spans="1:1010" ht="12" customHeight="1" x14ac:dyDescent="0.25">
      <c r="B33" s="1"/>
      <c r="C33" s="57" t="s">
        <v>43</v>
      </c>
      <c r="D33" s="1"/>
      <c r="E33" s="53"/>
      <c r="F33" s="53"/>
      <c r="G33" s="187"/>
      <c r="H33" s="58" t="s">
        <v>44</v>
      </c>
      <c r="I33" s="58" t="s">
        <v>178</v>
      </c>
      <c r="J33" s="54"/>
      <c r="K33" s="1"/>
      <c r="L33" s="1"/>
      <c r="M33" s="1"/>
      <c r="N33" s="59"/>
      <c r="O33" s="59"/>
      <c r="P33" s="54"/>
      <c r="Q33" s="54"/>
      <c r="R33" s="54"/>
      <c r="S33" s="54"/>
      <c r="T33" s="54"/>
      <c r="U33" s="59"/>
      <c r="V33" s="59"/>
      <c r="W33" s="40"/>
      <c r="X33" s="39"/>
      <c r="Y33" s="39"/>
      <c r="Z33" s="39"/>
      <c r="AA33" s="39"/>
      <c r="AB33" s="39"/>
      <c r="AC33" s="39"/>
      <c r="AD33" s="39"/>
      <c r="AE33" s="39"/>
      <c r="AF33" s="39"/>
      <c r="AG33" s="40"/>
    </row>
    <row r="34" spans="1:1010" ht="12" customHeight="1" x14ac:dyDescent="0.25">
      <c r="B34" s="1"/>
      <c r="C34" s="57" t="s">
        <v>45</v>
      </c>
      <c r="D34" s="1"/>
      <c r="E34" s="53"/>
      <c r="F34" s="53"/>
      <c r="G34" s="60" t="s">
        <v>46</v>
      </c>
      <c r="H34" s="61">
        <v>1500</v>
      </c>
      <c r="I34" s="61">
        <v>21000</v>
      </c>
      <c r="J34" s="62">
        <v>1</v>
      </c>
      <c r="K34" s="1"/>
      <c r="L34" s="1"/>
      <c r="M34" s="63"/>
      <c r="N34" s="63"/>
      <c r="O34" s="59"/>
      <c r="P34" s="54"/>
      <c r="Q34" s="54"/>
      <c r="R34" s="54"/>
      <c r="S34" s="54"/>
      <c r="T34" s="54"/>
      <c r="U34" s="59"/>
      <c r="V34" s="59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1010" ht="12" customHeight="1" x14ac:dyDescent="0.25">
      <c r="B35" s="1"/>
      <c r="C35" s="64" t="s">
        <v>47</v>
      </c>
      <c r="D35" s="1"/>
      <c r="E35" s="53"/>
      <c r="F35" s="53"/>
      <c r="G35" s="60" t="s">
        <v>48</v>
      </c>
      <c r="H35" s="61">
        <v>1200</v>
      </c>
      <c r="I35" s="61">
        <v>16800</v>
      </c>
      <c r="J35" s="62">
        <v>1</v>
      </c>
      <c r="K35" s="1"/>
      <c r="L35" s="1"/>
      <c r="M35" s="65"/>
      <c r="N35" s="65"/>
      <c r="O35" s="59"/>
      <c r="P35" s="54"/>
      <c r="Q35" s="54"/>
      <c r="R35" s="54"/>
      <c r="S35" s="54"/>
      <c r="T35" s="54"/>
      <c r="U35" s="59"/>
      <c r="V35" s="59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1010" ht="12" customHeight="1" x14ac:dyDescent="0.25">
      <c r="B36" s="66"/>
      <c r="C36" s="1"/>
      <c r="D36" s="53"/>
      <c r="E36" s="53"/>
      <c r="F36" s="54"/>
      <c r="G36" s="59"/>
      <c r="H36" s="54"/>
      <c r="I36" s="54"/>
      <c r="J36" s="59"/>
      <c r="K36" s="54"/>
      <c r="L36" s="54"/>
      <c r="M36" s="59"/>
      <c r="N36" s="59"/>
      <c r="O36" s="54"/>
      <c r="P36" s="54"/>
      <c r="Q36" s="54"/>
      <c r="R36" s="54"/>
      <c r="S36" s="54"/>
      <c r="T36" s="59"/>
      <c r="U36" s="59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LV36" s="1"/>
    </row>
    <row r="37" spans="1:1010" ht="25.5" customHeight="1" x14ac:dyDescent="0.25">
      <c r="A37" s="189" t="s">
        <v>181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90" t="s">
        <v>175</v>
      </c>
      <c r="M37" s="190"/>
      <c r="N37" s="190"/>
      <c r="O37" s="190"/>
      <c r="P37" s="191" t="s">
        <v>49</v>
      </c>
      <c r="Q37" s="199" t="s">
        <v>50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</row>
    <row r="38" spans="1:1010" ht="51" customHeight="1" x14ac:dyDescent="0.25">
      <c r="A38" s="184" t="s">
        <v>51</v>
      </c>
      <c r="B38" s="184" t="s">
        <v>52</v>
      </c>
      <c r="C38" s="183" t="s">
        <v>21</v>
      </c>
      <c r="D38" s="184" t="s">
        <v>22</v>
      </c>
      <c r="E38" s="184"/>
      <c r="F38" s="184" t="s">
        <v>23</v>
      </c>
      <c r="G38" s="185" t="s">
        <v>24</v>
      </c>
      <c r="H38" s="185" t="s">
        <v>53</v>
      </c>
      <c r="I38" s="184" t="s">
        <v>54</v>
      </c>
      <c r="J38" s="184" t="s">
        <v>27</v>
      </c>
      <c r="K38" s="183" t="s">
        <v>28</v>
      </c>
      <c r="L38" s="184" t="s">
        <v>55</v>
      </c>
      <c r="M38" s="184"/>
      <c r="N38" s="184" t="s">
        <v>56</v>
      </c>
      <c r="O38" s="184" t="s">
        <v>176</v>
      </c>
      <c r="P38" s="191"/>
      <c r="Q38" s="199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</row>
    <row r="39" spans="1:1010" ht="67.5" customHeight="1" x14ac:dyDescent="0.25">
      <c r="A39" s="184"/>
      <c r="B39" s="184"/>
      <c r="C39" s="183"/>
      <c r="D39" s="28" t="s">
        <v>34</v>
      </c>
      <c r="E39" s="27" t="s">
        <v>35</v>
      </c>
      <c r="F39" s="184"/>
      <c r="G39" s="185"/>
      <c r="H39" s="185"/>
      <c r="I39" s="184"/>
      <c r="J39" s="184"/>
      <c r="K39" s="183"/>
      <c r="L39" s="67">
        <v>45931</v>
      </c>
      <c r="M39" s="67">
        <v>46295</v>
      </c>
      <c r="N39" s="184"/>
      <c r="O39" s="184"/>
      <c r="P39" s="191"/>
      <c r="Q39" s="199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</row>
    <row r="40" spans="1:1010" ht="15" customHeight="1" x14ac:dyDescent="0.25">
      <c r="A40" s="68"/>
      <c r="B40" s="68"/>
      <c r="C40" s="68"/>
      <c r="D40" s="41"/>
      <c r="E40" s="171"/>
      <c r="F40" s="69"/>
      <c r="G40" s="42"/>
      <c r="H40" s="42"/>
      <c r="I40" s="69"/>
      <c r="J40" s="69"/>
      <c r="K40" s="70"/>
      <c r="L40" s="67" t="str">
        <f t="shared" ref="L40:L71" si="15">IF(ISBLANK(I40)=TRUE(),"",IF(AND(J40&lt;$L$39,ISBLANK(J40)=FALSE()),"",IF(I40&lt;$L$39,$L$39,I40)))</f>
        <v/>
      </c>
      <c r="M40" s="67" t="str">
        <f t="shared" ref="M40:M71" si="16">IF(AND(ISBLANK(I40),ISBLANK(J40)),"",(IF(ISBLANK(J40)=TRUE(),$M$39,IF(J40&lt;$L$39," ",IF(J40&gt;$M$39,M$39,J40)))))</f>
        <v/>
      </c>
      <c r="N40" s="27">
        <f>IF($L40="",0,IF(ISBLANK($M40)=TRUE(),360,DAYS360($L40,$M40)+1)+IF(DAY($M40)=31,VLOOKUP(MONTH($M40),formula!$B$1:$D$12,3))+IF(AND(MONTH($M40)=2,DAY($M40)=28),2,0))</f>
        <v>0</v>
      </c>
      <c r="O40" s="71">
        <f>+ROUND(((2400/360)*N40*K40),2)</f>
        <v>0</v>
      </c>
      <c r="P40" s="72"/>
      <c r="Q40" s="7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</row>
    <row r="41" spans="1:1010" ht="15" customHeight="1" x14ac:dyDescent="0.25">
      <c r="A41" s="68"/>
      <c r="B41" s="68"/>
      <c r="C41" s="68"/>
      <c r="D41" s="41"/>
      <c r="E41" s="171"/>
      <c r="F41" s="69"/>
      <c r="G41" s="42"/>
      <c r="H41" s="42"/>
      <c r="I41" s="69"/>
      <c r="J41" s="69"/>
      <c r="K41" s="70"/>
      <c r="L41" s="67" t="str">
        <f t="shared" si="15"/>
        <v/>
      </c>
      <c r="M41" s="67" t="str">
        <f t="shared" si="16"/>
        <v/>
      </c>
      <c r="N41" s="27">
        <f>IF($L41="",0,IF(ISBLANK($M41)=TRUE(),360,DAYS360($L41,$M41)+1)+IF(DAY($M41)=31,VLOOKUP(MONTH($M41),formula!$B$1:$D$12,3))+IF(AND(MONTH($M41)=2,DAY($M41)=28),2,0))</f>
        <v>0</v>
      </c>
      <c r="O41" s="71">
        <f t="shared" ref="O41:O104" si="17">+ROUND(((2400/360)*N41*K41),2)</f>
        <v>0</v>
      </c>
      <c r="P41" s="72"/>
      <c r="Q41" s="73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</row>
    <row r="42" spans="1:1010" ht="15" customHeight="1" x14ac:dyDescent="0.25">
      <c r="A42" s="68"/>
      <c r="B42" s="68"/>
      <c r="C42" s="68"/>
      <c r="D42" s="41"/>
      <c r="E42" s="171"/>
      <c r="F42" s="69"/>
      <c r="G42" s="42"/>
      <c r="H42" s="42"/>
      <c r="I42" s="69"/>
      <c r="J42" s="69"/>
      <c r="K42" s="70"/>
      <c r="L42" s="67" t="str">
        <f t="shared" si="15"/>
        <v/>
      </c>
      <c r="M42" s="67" t="str">
        <f t="shared" si="16"/>
        <v/>
      </c>
      <c r="N42" s="27">
        <f>IF($L42="",0,IF(ISBLANK($M42)=TRUE(),360,DAYS360($L42,$M42)+1)+IF(DAY($M42)=31,VLOOKUP(MONTH($M42),formula!$B$1:$D$12,3))+IF(AND(MONTH($M42)=2,DAY($M42)=28),2,0))</f>
        <v>0</v>
      </c>
      <c r="O42" s="71">
        <f t="shared" si="17"/>
        <v>0</v>
      </c>
      <c r="P42" s="72"/>
      <c r="Q42" s="73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</row>
    <row r="43" spans="1:1010" ht="15" customHeight="1" x14ac:dyDescent="0.25">
      <c r="A43" s="68"/>
      <c r="B43" s="68"/>
      <c r="C43" s="68"/>
      <c r="D43" s="41"/>
      <c r="E43" s="171"/>
      <c r="F43" s="69"/>
      <c r="G43" s="42"/>
      <c r="H43" s="42"/>
      <c r="I43" s="69"/>
      <c r="J43" s="69"/>
      <c r="K43" s="70"/>
      <c r="L43" s="67" t="str">
        <f t="shared" si="15"/>
        <v/>
      </c>
      <c r="M43" s="67" t="str">
        <f t="shared" si="16"/>
        <v/>
      </c>
      <c r="N43" s="27">
        <f>IF($L43="",0,IF(ISBLANK($M43)=TRUE(),360,DAYS360($L43,$M43)+1)+IF(DAY($M43)=31,VLOOKUP(MONTH($M43),formula!$B$1:$D$12,3))+IF(AND(MONTH($M43)=2,DAY($M43)=28),2,0))</f>
        <v>0</v>
      </c>
      <c r="O43" s="71">
        <f t="shared" si="17"/>
        <v>0</v>
      </c>
      <c r="P43" s="72"/>
      <c r="Q43" s="73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</row>
    <row r="44" spans="1:1010" ht="15" customHeight="1" x14ac:dyDescent="0.25">
      <c r="A44" s="68"/>
      <c r="B44" s="68"/>
      <c r="C44" s="68"/>
      <c r="D44" s="41"/>
      <c r="E44" s="171"/>
      <c r="F44" s="69"/>
      <c r="G44" s="42"/>
      <c r="H44" s="42"/>
      <c r="I44" s="69"/>
      <c r="J44" s="69"/>
      <c r="K44" s="70"/>
      <c r="L44" s="67" t="str">
        <f t="shared" si="15"/>
        <v/>
      </c>
      <c r="M44" s="67" t="str">
        <f t="shared" si="16"/>
        <v/>
      </c>
      <c r="N44" s="27">
        <f>IF($L44="",0,IF(ISBLANK($M44)=TRUE(),360,DAYS360($L44,$M44)+1)+IF(DAY($M44)=31,VLOOKUP(MONTH($M44),formula!$B$1:$D$12,3))+IF(AND(MONTH($M44)=2,DAY($M44)=28),2,0))</f>
        <v>0</v>
      </c>
      <c r="O44" s="71">
        <f t="shared" si="17"/>
        <v>0</v>
      </c>
      <c r="P44" s="72"/>
      <c r="Q44" s="73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</row>
    <row r="45" spans="1:1010" ht="15" customHeight="1" x14ac:dyDescent="0.25">
      <c r="A45" s="68"/>
      <c r="B45" s="68"/>
      <c r="C45" s="68"/>
      <c r="D45" s="41"/>
      <c r="E45" s="171"/>
      <c r="F45" s="69"/>
      <c r="G45" s="42"/>
      <c r="H45" s="42"/>
      <c r="I45" s="69"/>
      <c r="J45" s="69"/>
      <c r="K45" s="70"/>
      <c r="L45" s="67" t="str">
        <f t="shared" si="15"/>
        <v/>
      </c>
      <c r="M45" s="67" t="str">
        <f t="shared" si="16"/>
        <v/>
      </c>
      <c r="N45" s="27">
        <f>IF($L45="",0,IF(ISBLANK($M45)=TRUE(),360,DAYS360($L45,$M45)+1)+IF(DAY($M45)=31,VLOOKUP(MONTH($M45),formula!$B$1:$D$12,3))+IF(AND(MONTH($M45)=2,DAY($M45)=28),2,0))</f>
        <v>0</v>
      </c>
      <c r="O45" s="71">
        <f t="shared" si="17"/>
        <v>0</v>
      </c>
      <c r="P45" s="72"/>
      <c r="Q45" s="73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</row>
    <row r="46" spans="1:1010" ht="15" customHeight="1" x14ac:dyDescent="0.25">
      <c r="A46" s="68"/>
      <c r="B46" s="68"/>
      <c r="C46" s="68"/>
      <c r="D46" s="41"/>
      <c r="E46" s="171"/>
      <c r="F46" s="69"/>
      <c r="G46" s="42"/>
      <c r="H46" s="42"/>
      <c r="I46" s="69"/>
      <c r="J46" s="69"/>
      <c r="K46" s="70"/>
      <c r="L46" s="67" t="str">
        <f t="shared" si="15"/>
        <v/>
      </c>
      <c r="M46" s="67" t="str">
        <f t="shared" si="16"/>
        <v/>
      </c>
      <c r="N46" s="27">
        <f>IF($L46="",0,IF(ISBLANK($M46)=TRUE(),360,DAYS360($L46,$M46)+1)+IF(DAY($M46)=31,VLOOKUP(MONTH($M46),formula!$B$1:$D$12,3))+IF(AND(MONTH($M46)=2,DAY($M46)=28),2,0))</f>
        <v>0</v>
      </c>
      <c r="O46" s="71">
        <f t="shared" si="17"/>
        <v>0</v>
      </c>
      <c r="P46" s="72"/>
      <c r="Q46" s="73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</row>
    <row r="47" spans="1:1010" ht="15" customHeight="1" x14ac:dyDescent="0.25">
      <c r="A47" s="68"/>
      <c r="B47" s="68"/>
      <c r="C47" s="68"/>
      <c r="D47" s="41"/>
      <c r="E47" s="171"/>
      <c r="F47" s="69"/>
      <c r="G47" s="42"/>
      <c r="H47" s="42"/>
      <c r="I47" s="69"/>
      <c r="J47" s="69"/>
      <c r="K47" s="70"/>
      <c r="L47" s="67" t="str">
        <f t="shared" si="15"/>
        <v/>
      </c>
      <c r="M47" s="67" t="str">
        <f t="shared" si="16"/>
        <v/>
      </c>
      <c r="N47" s="27">
        <f>IF($L47="",0,IF(ISBLANK($M47)=TRUE(),360,DAYS360($L47,$M47)+1)+IF(DAY($M47)=31,VLOOKUP(MONTH($M47),formula!$B$1:$D$12,3))+IF(AND(MONTH($M47)=2,DAY($M47)=28),2,0))</f>
        <v>0</v>
      </c>
      <c r="O47" s="71">
        <f t="shared" si="17"/>
        <v>0</v>
      </c>
      <c r="P47" s="72"/>
      <c r="Q47" s="73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</row>
    <row r="48" spans="1:1010" ht="15" customHeight="1" x14ac:dyDescent="0.25">
      <c r="A48" s="68"/>
      <c r="B48" s="68"/>
      <c r="C48" s="68"/>
      <c r="D48" s="41"/>
      <c r="E48" s="171"/>
      <c r="F48" s="69"/>
      <c r="G48" s="42"/>
      <c r="H48" s="42"/>
      <c r="I48" s="69"/>
      <c r="J48" s="69"/>
      <c r="K48" s="70"/>
      <c r="L48" s="67" t="str">
        <f t="shared" si="15"/>
        <v/>
      </c>
      <c r="M48" s="67" t="str">
        <f t="shared" si="16"/>
        <v/>
      </c>
      <c r="N48" s="27">
        <f>IF($L48="",0,IF(ISBLANK($M48)=TRUE(),360,DAYS360($L48,$M48)+1)+IF(DAY($M48)=31,VLOOKUP(MONTH($M48),formula!$B$1:$D$12,3))+IF(AND(MONTH($M48)=2,DAY($M48)=28),2,0))</f>
        <v>0</v>
      </c>
      <c r="O48" s="71">
        <f t="shared" si="17"/>
        <v>0</v>
      </c>
      <c r="P48" s="72"/>
      <c r="Q48" s="73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</row>
    <row r="49" spans="1:1010" ht="15" customHeight="1" x14ac:dyDescent="0.25">
      <c r="A49" s="68"/>
      <c r="B49" s="68"/>
      <c r="C49" s="68"/>
      <c r="D49" s="41"/>
      <c r="E49" s="171"/>
      <c r="F49" s="69"/>
      <c r="G49" s="42"/>
      <c r="H49" s="42"/>
      <c r="I49" s="69"/>
      <c r="J49" s="69"/>
      <c r="K49" s="70"/>
      <c r="L49" s="67" t="str">
        <f t="shared" si="15"/>
        <v/>
      </c>
      <c r="M49" s="67" t="str">
        <f t="shared" si="16"/>
        <v/>
      </c>
      <c r="N49" s="27">
        <f>IF($L49="",0,IF(ISBLANK($M49)=TRUE(),360,DAYS360($L49,$M49)+1)+IF(DAY($M49)=31,VLOOKUP(MONTH($M49),formula!$B$1:$D$12,3))+IF(AND(MONTH($M49)=2,DAY($M49)=28),2,0))</f>
        <v>0</v>
      </c>
      <c r="O49" s="71">
        <f t="shared" si="17"/>
        <v>0</v>
      </c>
      <c r="P49" s="72"/>
      <c r="Q49" s="73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</row>
    <row r="50" spans="1:1010" ht="15" customHeight="1" x14ac:dyDescent="0.25">
      <c r="A50" s="68"/>
      <c r="B50" s="68"/>
      <c r="C50" s="68"/>
      <c r="D50" s="41"/>
      <c r="E50" s="171"/>
      <c r="F50" s="69"/>
      <c r="G50" s="42"/>
      <c r="H50" s="42"/>
      <c r="I50" s="69"/>
      <c r="J50" s="69"/>
      <c r="K50" s="70"/>
      <c r="L50" s="67" t="str">
        <f t="shared" si="15"/>
        <v/>
      </c>
      <c r="M50" s="67" t="str">
        <f t="shared" si="16"/>
        <v/>
      </c>
      <c r="N50" s="27">
        <f>IF($L50="",0,IF(ISBLANK($M50)=TRUE(),360,DAYS360($L50,$M50)+1)+IF(DAY($M50)=31,VLOOKUP(MONTH($M50),formula!$B$1:$D$12,3))+IF(AND(MONTH($M50)=2,DAY($M50)=28),2,0))</f>
        <v>0</v>
      </c>
      <c r="O50" s="71">
        <f t="shared" si="17"/>
        <v>0</v>
      </c>
      <c r="P50" s="72"/>
      <c r="Q50" s="73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</row>
    <row r="51" spans="1:1010" ht="15" customHeight="1" x14ac:dyDescent="0.25">
      <c r="A51" s="68"/>
      <c r="B51" s="68"/>
      <c r="C51" s="68"/>
      <c r="D51" s="41"/>
      <c r="E51" s="171"/>
      <c r="F51" s="69"/>
      <c r="G51" s="42"/>
      <c r="H51" s="42"/>
      <c r="I51" s="69"/>
      <c r="J51" s="69"/>
      <c r="K51" s="70"/>
      <c r="L51" s="67" t="str">
        <f t="shared" si="15"/>
        <v/>
      </c>
      <c r="M51" s="67" t="str">
        <f t="shared" si="16"/>
        <v/>
      </c>
      <c r="N51" s="27">
        <f>IF($L51="",0,IF(ISBLANK($M51)=TRUE(),360,DAYS360($L51,$M51)+1)+IF(DAY($M51)=31,VLOOKUP(MONTH($M51),formula!$B$1:$D$12,3))+IF(AND(MONTH($M51)=2,DAY($M51)=28),2,0))</f>
        <v>0</v>
      </c>
      <c r="O51" s="71">
        <f t="shared" si="17"/>
        <v>0</v>
      </c>
      <c r="P51" s="72"/>
      <c r="Q51" s="73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</row>
    <row r="52" spans="1:1010" ht="15" customHeight="1" x14ac:dyDescent="0.25">
      <c r="A52" s="68"/>
      <c r="B52" s="68"/>
      <c r="C52" s="68"/>
      <c r="D52" s="41"/>
      <c r="E52" s="171"/>
      <c r="F52" s="69"/>
      <c r="G52" s="42"/>
      <c r="H52" s="42"/>
      <c r="I52" s="69"/>
      <c r="J52" s="69"/>
      <c r="K52" s="70"/>
      <c r="L52" s="67" t="str">
        <f t="shared" si="15"/>
        <v/>
      </c>
      <c r="M52" s="67" t="str">
        <f t="shared" si="16"/>
        <v/>
      </c>
      <c r="N52" s="27">
        <f>IF($L52="",0,IF(ISBLANK($M52)=TRUE(),360,DAYS360($L52,$M52)+1)+IF(DAY($M52)=31,VLOOKUP(MONTH($M52),formula!$B$1:$D$12,3))+IF(AND(MONTH($M52)=2,DAY($M52)=28),2,0))</f>
        <v>0</v>
      </c>
      <c r="O52" s="71">
        <f t="shared" si="17"/>
        <v>0</v>
      </c>
      <c r="P52" s="72"/>
      <c r="Q52" s="73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</row>
    <row r="53" spans="1:1010" ht="15" customHeight="1" x14ac:dyDescent="0.25">
      <c r="A53" s="68"/>
      <c r="B53" s="68"/>
      <c r="C53" s="68"/>
      <c r="D53" s="41"/>
      <c r="E53" s="171"/>
      <c r="F53" s="69"/>
      <c r="G53" s="42"/>
      <c r="H53" s="42"/>
      <c r="I53" s="69"/>
      <c r="J53" s="69"/>
      <c r="K53" s="70"/>
      <c r="L53" s="67" t="str">
        <f t="shared" si="15"/>
        <v/>
      </c>
      <c r="M53" s="67" t="str">
        <f t="shared" si="16"/>
        <v/>
      </c>
      <c r="N53" s="27">
        <f>IF($L53="",0,IF(ISBLANK($M53)=TRUE(),360,DAYS360($L53,$M53)+1)+IF(DAY($M53)=31,VLOOKUP(MONTH($M53),formula!$B$1:$D$12,3))+IF(AND(MONTH($M53)=2,DAY($M53)=28),2,0))</f>
        <v>0</v>
      </c>
      <c r="O53" s="71">
        <f t="shared" si="17"/>
        <v>0</v>
      </c>
      <c r="P53" s="72"/>
      <c r="Q53" s="73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</row>
    <row r="54" spans="1:1010" ht="15" customHeight="1" x14ac:dyDescent="0.25">
      <c r="A54" s="68"/>
      <c r="B54" s="68"/>
      <c r="C54" s="68"/>
      <c r="D54" s="41"/>
      <c r="E54" s="171"/>
      <c r="F54" s="69"/>
      <c r="G54" s="42"/>
      <c r="H54" s="42"/>
      <c r="I54" s="69"/>
      <c r="J54" s="69"/>
      <c r="K54" s="70"/>
      <c r="L54" s="67" t="str">
        <f t="shared" si="15"/>
        <v/>
      </c>
      <c r="M54" s="67" t="str">
        <f t="shared" si="16"/>
        <v/>
      </c>
      <c r="N54" s="27">
        <f>IF($L54="",0,IF(ISBLANK($M54)=TRUE(),360,DAYS360($L54,$M54)+1)+IF(DAY($M54)=31,VLOOKUP(MONTH($M54),formula!$B$1:$D$12,3))+IF(AND(MONTH($M54)=2,DAY($M54)=28),2,0))</f>
        <v>0</v>
      </c>
      <c r="O54" s="71">
        <f t="shared" si="17"/>
        <v>0</v>
      </c>
      <c r="P54" s="72"/>
      <c r="Q54" s="73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</row>
    <row r="55" spans="1:1010" ht="15" customHeight="1" x14ac:dyDescent="0.25">
      <c r="A55" s="68"/>
      <c r="B55" s="68"/>
      <c r="C55" s="68"/>
      <c r="D55" s="41"/>
      <c r="E55" s="171"/>
      <c r="F55" s="69"/>
      <c r="G55" s="42"/>
      <c r="H55" s="42"/>
      <c r="I55" s="69"/>
      <c r="J55" s="69"/>
      <c r="K55" s="70"/>
      <c r="L55" s="67" t="str">
        <f t="shared" si="15"/>
        <v/>
      </c>
      <c r="M55" s="67" t="str">
        <f t="shared" si="16"/>
        <v/>
      </c>
      <c r="N55" s="27">
        <f>IF($L55="",0,IF(ISBLANK($M55)=TRUE(),360,DAYS360($L55,$M55)+1)+IF(DAY($M55)=31,VLOOKUP(MONTH($M55),formula!$B$1:$D$12,3))+IF(AND(MONTH($M55)=2,DAY($M55)=28),2,0))</f>
        <v>0</v>
      </c>
      <c r="O55" s="71">
        <f t="shared" si="17"/>
        <v>0</v>
      </c>
      <c r="P55" s="72"/>
      <c r="Q55" s="73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</row>
    <row r="56" spans="1:1010" ht="15" customHeight="1" x14ac:dyDescent="0.25">
      <c r="A56" s="68"/>
      <c r="B56" s="68"/>
      <c r="C56" s="68"/>
      <c r="D56" s="41"/>
      <c r="E56" s="171"/>
      <c r="F56" s="69"/>
      <c r="G56" s="42"/>
      <c r="H56" s="42"/>
      <c r="I56" s="69"/>
      <c r="J56" s="69"/>
      <c r="K56" s="70"/>
      <c r="L56" s="67" t="str">
        <f t="shared" si="15"/>
        <v/>
      </c>
      <c r="M56" s="67" t="str">
        <f t="shared" si="16"/>
        <v/>
      </c>
      <c r="N56" s="27">
        <f>IF($L56="",0,IF(ISBLANK($M56)=TRUE(),360,DAYS360($L56,$M56)+1)+IF(DAY($M56)=31,VLOOKUP(MONTH($M56),formula!$B$1:$D$12,3))+IF(AND(MONTH($M56)=2,DAY($M56)=28),2,0))</f>
        <v>0</v>
      </c>
      <c r="O56" s="71">
        <f t="shared" si="17"/>
        <v>0</v>
      </c>
      <c r="P56" s="72"/>
      <c r="Q56" s="73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</row>
    <row r="57" spans="1:1010" ht="15" customHeight="1" x14ac:dyDescent="0.25">
      <c r="A57" s="68"/>
      <c r="B57" s="68"/>
      <c r="C57" s="68"/>
      <c r="D57" s="41"/>
      <c r="E57" s="171"/>
      <c r="F57" s="69"/>
      <c r="G57" s="42"/>
      <c r="H57" s="42"/>
      <c r="I57" s="69"/>
      <c r="J57" s="69"/>
      <c r="K57" s="70"/>
      <c r="L57" s="67" t="str">
        <f t="shared" si="15"/>
        <v/>
      </c>
      <c r="M57" s="67" t="str">
        <f t="shared" si="16"/>
        <v/>
      </c>
      <c r="N57" s="27">
        <f>IF($L57="",0,IF(ISBLANK($M57)=TRUE(),360,DAYS360($L57,$M57)+1)+IF(DAY($M57)=31,VLOOKUP(MONTH($M57),formula!$B$1:$D$12,3))+IF(AND(MONTH($M57)=2,DAY($M57)=28),2,0))</f>
        <v>0</v>
      </c>
      <c r="O57" s="71">
        <f t="shared" si="17"/>
        <v>0</v>
      </c>
      <c r="P57" s="72"/>
      <c r="Q57" s="73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</row>
    <row r="58" spans="1:1010" ht="15" customHeight="1" x14ac:dyDescent="0.25">
      <c r="A58" s="68"/>
      <c r="B58" s="68"/>
      <c r="C58" s="68"/>
      <c r="D58" s="41"/>
      <c r="E58" s="171"/>
      <c r="F58" s="69"/>
      <c r="G58" s="42"/>
      <c r="H58" s="42"/>
      <c r="I58" s="69"/>
      <c r="J58" s="69"/>
      <c r="K58" s="70"/>
      <c r="L58" s="67" t="str">
        <f t="shared" si="15"/>
        <v/>
      </c>
      <c r="M58" s="67" t="str">
        <f t="shared" si="16"/>
        <v/>
      </c>
      <c r="N58" s="27">
        <f>IF($L58="",0,IF(ISBLANK($M58)=TRUE(),360,DAYS360($L58,$M58)+1)+IF(DAY($M58)=31,VLOOKUP(MONTH($M58),formula!$B$1:$D$12,3))+IF(AND(MONTH($M58)=2,DAY($M58)=28),2,0))</f>
        <v>0</v>
      </c>
      <c r="O58" s="71">
        <f t="shared" si="17"/>
        <v>0</v>
      </c>
      <c r="P58" s="72"/>
      <c r="Q58" s="73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</row>
    <row r="59" spans="1:1010" ht="15" customHeight="1" x14ac:dyDescent="0.25">
      <c r="A59" s="68"/>
      <c r="B59" s="68"/>
      <c r="C59" s="68"/>
      <c r="D59" s="41"/>
      <c r="E59" s="171"/>
      <c r="F59" s="69"/>
      <c r="G59" s="42"/>
      <c r="H59" s="42"/>
      <c r="I59" s="69"/>
      <c r="J59" s="69"/>
      <c r="K59" s="70"/>
      <c r="L59" s="67" t="str">
        <f t="shared" si="15"/>
        <v/>
      </c>
      <c r="M59" s="67" t="str">
        <f t="shared" si="16"/>
        <v/>
      </c>
      <c r="N59" s="27">
        <f>IF($L59="",0,IF(ISBLANK($M59)=TRUE(),360,DAYS360($L59,$M59)+1)+IF(DAY($M59)=31,VLOOKUP(MONTH($M59),formula!$B$1:$D$12,3))+IF(AND(MONTH($M59)=2,DAY($M59)=28),2,0))</f>
        <v>0</v>
      </c>
      <c r="O59" s="71">
        <f t="shared" si="17"/>
        <v>0</v>
      </c>
      <c r="P59" s="72"/>
      <c r="Q59" s="73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</row>
    <row r="60" spans="1:1010" ht="15" customHeight="1" x14ac:dyDescent="0.25">
      <c r="A60" s="68"/>
      <c r="B60" s="68"/>
      <c r="C60" s="68"/>
      <c r="D60" s="41"/>
      <c r="E60" s="171"/>
      <c r="F60" s="69"/>
      <c r="G60" s="42"/>
      <c r="H60" s="42"/>
      <c r="I60" s="69"/>
      <c r="J60" s="69"/>
      <c r="K60" s="70"/>
      <c r="L60" s="67" t="str">
        <f t="shared" si="15"/>
        <v/>
      </c>
      <c r="M60" s="67" t="str">
        <f t="shared" si="16"/>
        <v/>
      </c>
      <c r="N60" s="27">
        <f>IF($L60="",0,IF(ISBLANK($M60)=TRUE(),360,DAYS360($L60,$M60)+1)+IF(DAY($M60)=31,VLOOKUP(MONTH($M60),formula!$B$1:$D$12,3))+IF(AND(MONTH($M60)=2,DAY($M60)=28),2,0))</f>
        <v>0</v>
      </c>
      <c r="O60" s="71">
        <f t="shared" si="17"/>
        <v>0</v>
      </c>
      <c r="P60" s="72"/>
      <c r="Q60" s="73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</row>
    <row r="61" spans="1:1010" ht="15" customHeight="1" x14ac:dyDescent="0.25">
      <c r="A61" s="68"/>
      <c r="B61" s="68"/>
      <c r="C61" s="68"/>
      <c r="D61" s="41"/>
      <c r="E61" s="171"/>
      <c r="F61" s="69"/>
      <c r="G61" s="42"/>
      <c r="H61" s="42"/>
      <c r="I61" s="69"/>
      <c r="J61" s="69"/>
      <c r="K61" s="70"/>
      <c r="L61" s="67" t="str">
        <f t="shared" si="15"/>
        <v/>
      </c>
      <c r="M61" s="67" t="str">
        <f t="shared" si="16"/>
        <v/>
      </c>
      <c r="N61" s="27">
        <f>IF($L61="",0,IF(ISBLANK($M61)=TRUE(),360,DAYS360($L61,$M61)+1)+IF(DAY($M61)=31,VLOOKUP(MONTH($M61),formula!$B$1:$D$12,3))+IF(AND(MONTH($M61)=2,DAY($M61)=28),2,0))</f>
        <v>0</v>
      </c>
      <c r="O61" s="71">
        <f t="shared" si="17"/>
        <v>0</v>
      </c>
      <c r="P61" s="72"/>
      <c r="Q61" s="73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</row>
    <row r="62" spans="1:1010" ht="15" customHeight="1" x14ac:dyDescent="0.25">
      <c r="A62" s="68"/>
      <c r="B62" s="68"/>
      <c r="C62" s="68"/>
      <c r="D62" s="41"/>
      <c r="E62" s="171"/>
      <c r="F62" s="69"/>
      <c r="G62" s="42"/>
      <c r="H62" s="42"/>
      <c r="I62" s="69"/>
      <c r="J62" s="69"/>
      <c r="K62" s="70"/>
      <c r="L62" s="67" t="str">
        <f t="shared" si="15"/>
        <v/>
      </c>
      <c r="M62" s="67" t="str">
        <f t="shared" si="16"/>
        <v/>
      </c>
      <c r="N62" s="27">
        <f>IF($L62="",0,IF(ISBLANK($M62)=TRUE(),360,DAYS360($L62,$M62)+1)+IF(DAY($M62)=31,VLOOKUP(MONTH($M62),formula!$B$1:$D$12,3))+IF(AND(MONTH($M62)=2,DAY($M62)=28),2,0))</f>
        <v>0</v>
      </c>
      <c r="O62" s="71">
        <f t="shared" si="17"/>
        <v>0</v>
      </c>
      <c r="P62" s="72"/>
      <c r="Q62" s="73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</row>
    <row r="63" spans="1:1010" ht="15" customHeight="1" x14ac:dyDescent="0.25">
      <c r="A63" s="68"/>
      <c r="B63" s="68"/>
      <c r="C63" s="68"/>
      <c r="D63" s="41"/>
      <c r="E63" s="171"/>
      <c r="F63" s="69"/>
      <c r="G63" s="42"/>
      <c r="H63" s="42"/>
      <c r="I63" s="69"/>
      <c r="J63" s="69"/>
      <c r="K63" s="70"/>
      <c r="L63" s="67" t="str">
        <f t="shared" si="15"/>
        <v/>
      </c>
      <c r="M63" s="67" t="str">
        <f t="shared" si="16"/>
        <v/>
      </c>
      <c r="N63" s="27">
        <f>IF($L63="",0,IF(ISBLANK($M63)=TRUE(),360,DAYS360($L63,$M63)+1)+IF(DAY($M63)=31,VLOOKUP(MONTH($M63),formula!$B$1:$D$12,3))+IF(AND(MONTH($M63)=2,DAY($M63)=28),2,0))</f>
        <v>0</v>
      </c>
      <c r="O63" s="71">
        <f t="shared" si="17"/>
        <v>0</v>
      </c>
      <c r="P63" s="72"/>
      <c r="Q63" s="73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</row>
    <row r="64" spans="1:1010" ht="15" customHeight="1" x14ac:dyDescent="0.25">
      <c r="A64" s="68"/>
      <c r="B64" s="68"/>
      <c r="C64" s="68"/>
      <c r="D64" s="41"/>
      <c r="E64" s="171"/>
      <c r="F64" s="69"/>
      <c r="G64" s="42"/>
      <c r="H64" s="42"/>
      <c r="I64" s="69"/>
      <c r="J64" s="69"/>
      <c r="K64" s="70"/>
      <c r="L64" s="67" t="str">
        <f t="shared" si="15"/>
        <v/>
      </c>
      <c r="M64" s="67" t="str">
        <f t="shared" si="16"/>
        <v/>
      </c>
      <c r="N64" s="27">
        <f>IF($L64="",0,IF(ISBLANK($M64)=TRUE(),360,DAYS360($L64,$M64)+1)+IF(DAY($M64)=31,VLOOKUP(MONTH($M64),formula!$B$1:$D$12,3))+IF(AND(MONTH($M64)=2,DAY($M64)=28),2,0))</f>
        <v>0</v>
      </c>
      <c r="O64" s="71">
        <f t="shared" si="17"/>
        <v>0</v>
      </c>
      <c r="P64" s="72"/>
      <c r="Q64" s="7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</row>
    <row r="65" spans="1:1010" ht="15" customHeight="1" x14ac:dyDescent="0.25">
      <c r="A65" s="68"/>
      <c r="B65" s="68"/>
      <c r="C65" s="68"/>
      <c r="D65" s="41"/>
      <c r="E65" s="171"/>
      <c r="F65" s="69"/>
      <c r="G65" s="42"/>
      <c r="H65" s="42"/>
      <c r="I65" s="69"/>
      <c r="J65" s="69"/>
      <c r="K65" s="70"/>
      <c r="L65" s="67" t="str">
        <f t="shared" si="15"/>
        <v/>
      </c>
      <c r="M65" s="67" t="str">
        <f t="shared" si="16"/>
        <v/>
      </c>
      <c r="N65" s="27">
        <f>IF($L65="",0,IF(ISBLANK($M65)=TRUE(),360,DAYS360($L65,$M65)+1)+IF(DAY($M65)=31,VLOOKUP(MONTH($M65),formula!$B$1:$D$12,3))+IF(AND(MONTH($M65)=2,DAY($M65)=28),2,0))</f>
        <v>0</v>
      </c>
      <c r="O65" s="71">
        <f t="shared" si="17"/>
        <v>0</v>
      </c>
      <c r="P65" s="72"/>
      <c r="Q65" s="73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</row>
    <row r="66" spans="1:1010" ht="15" customHeight="1" x14ac:dyDescent="0.25">
      <c r="A66" s="68"/>
      <c r="B66" s="68"/>
      <c r="C66" s="68"/>
      <c r="D66" s="41"/>
      <c r="E66" s="171"/>
      <c r="F66" s="69"/>
      <c r="G66" s="42"/>
      <c r="H66" s="42"/>
      <c r="I66" s="69"/>
      <c r="J66" s="69"/>
      <c r="K66" s="70"/>
      <c r="L66" s="67" t="str">
        <f t="shared" si="15"/>
        <v/>
      </c>
      <c r="M66" s="67" t="str">
        <f t="shared" si="16"/>
        <v/>
      </c>
      <c r="N66" s="27">
        <f>IF($L66="",0,IF(ISBLANK($M66)=TRUE(),360,DAYS360($L66,$M66)+1)+IF(DAY($M66)=31,VLOOKUP(MONTH($M66),formula!$B$1:$D$12,3))+IF(AND(MONTH($M66)=2,DAY($M66)=28),2,0))</f>
        <v>0</v>
      </c>
      <c r="O66" s="71">
        <f t="shared" si="17"/>
        <v>0</v>
      </c>
      <c r="P66" s="72"/>
      <c r="Q66" s="73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</row>
    <row r="67" spans="1:1010" ht="15" customHeight="1" x14ac:dyDescent="0.25">
      <c r="A67" s="68"/>
      <c r="B67" s="68"/>
      <c r="C67" s="68"/>
      <c r="D67" s="41"/>
      <c r="E67" s="171"/>
      <c r="F67" s="69"/>
      <c r="G67" s="42"/>
      <c r="H67" s="42"/>
      <c r="I67" s="69"/>
      <c r="J67" s="69"/>
      <c r="K67" s="70"/>
      <c r="L67" s="67" t="str">
        <f t="shared" si="15"/>
        <v/>
      </c>
      <c r="M67" s="67" t="str">
        <f t="shared" si="16"/>
        <v/>
      </c>
      <c r="N67" s="27">
        <f>IF($L67="",0,IF(ISBLANK($M67)=TRUE(),360,DAYS360($L67,$M67)+1)+IF(DAY($M67)=31,VLOOKUP(MONTH($M67),formula!$B$1:$D$12,3))+IF(AND(MONTH($M67)=2,DAY($M67)=28),2,0))</f>
        <v>0</v>
      </c>
      <c r="O67" s="71">
        <f t="shared" si="17"/>
        <v>0</v>
      </c>
      <c r="P67" s="72"/>
      <c r="Q67" s="73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</row>
    <row r="68" spans="1:1010" ht="15" customHeight="1" x14ac:dyDescent="0.25">
      <c r="A68" s="68"/>
      <c r="B68" s="68"/>
      <c r="C68" s="68"/>
      <c r="D68" s="41"/>
      <c r="E68" s="171"/>
      <c r="F68" s="69"/>
      <c r="G68" s="42"/>
      <c r="H68" s="42"/>
      <c r="I68" s="69"/>
      <c r="J68" s="69"/>
      <c r="K68" s="70"/>
      <c r="L68" s="67" t="str">
        <f t="shared" si="15"/>
        <v/>
      </c>
      <c r="M68" s="67" t="str">
        <f t="shared" si="16"/>
        <v/>
      </c>
      <c r="N68" s="27">
        <f>IF($L68="",0,IF(ISBLANK($M68)=TRUE(),360,DAYS360($L68,$M68)+1)+IF(DAY($M68)=31,VLOOKUP(MONTH($M68),formula!$B$1:$D$12,3))+IF(AND(MONTH($M68)=2,DAY($M68)=28),2,0))</f>
        <v>0</v>
      </c>
      <c r="O68" s="71">
        <f t="shared" si="17"/>
        <v>0</v>
      </c>
      <c r="P68" s="72"/>
      <c r="Q68" s="73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</row>
    <row r="69" spans="1:1010" ht="15" customHeight="1" x14ac:dyDescent="0.25">
      <c r="A69" s="68"/>
      <c r="B69" s="68"/>
      <c r="C69" s="68"/>
      <c r="D69" s="41"/>
      <c r="E69" s="171"/>
      <c r="F69" s="69"/>
      <c r="G69" s="42"/>
      <c r="H69" s="42"/>
      <c r="I69" s="69"/>
      <c r="J69" s="69"/>
      <c r="K69" s="70"/>
      <c r="L69" s="67" t="str">
        <f t="shared" si="15"/>
        <v/>
      </c>
      <c r="M69" s="67" t="str">
        <f t="shared" si="16"/>
        <v/>
      </c>
      <c r="N69" s="27">
        <f>IF($L69="",0,IF(ISBLANK($M69)=TRUE(),360,DAYS360($L69,$M69)+1)+IF(DAY($M69)=31,VLOOKUP(MONTH($M69),formula!$B$1:$D$12,3))+IF(AND(MONTH($M69)=2,DAY($M69)=28),2,0))</f>
        <v>0</v>
      </c>
      <c r="O69" s="71">
        <f t="shared" si="17"/>
        <v>0</v>
      </c>
      <c r="P69" s="72"/>
      <c r="Q69" s="73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</row>
    <row r="70" spans="1:1010" ht="15" customHeight="1" x14ac:dyDescent="0.25">
      <c r="A70" s="68"/>
      <c r="B70" s="68"/>
      <c r="C70" s="68"/>
      <c r="D70" s="41"/>
      <c r="E70" s="171"/>
      <c r="F70" s="69"/>
      <c r="G70" s="42"/>
      <c r="H70" s="42"/>
      <c r="I70" s="69"/>
      <c r="J70" s="69"/>
      <c r="K70" s="70"/>
      <c r="L70" s="67" t="str">
        <f t="shared" si="15"/>
        <v/>
      </c>
      <c r="M70" s="67" t="str">
        <f t="shared" si="16"/>
        <v/>
      </c>
      <c r="N70" s="27">
        <f>IF($L70="",0,IF(ISBLANK($M70)=TRUE(),360,DAYS360($L70,$M70)+1)+IF(DAY($M70)=31,VLOOKUP(MONTH($M70),formula!$B$1:$D$12,3))+IF(AND(MONTH($M70)=2,DAY($M70)=28),2,0))</f>
        <v>0</v>
      </c>
      <c r="O70" s="71">
        <f t="shared" si="17"/>
        <v>0</v>
      </c>
      <c r="P70" s="72"/>
      <c r="Q70" s="73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</row>
    <row r="71" spans="1:1010" ht="15" customHeight="1" x14ac:dyDescent="0.25">
      <c r="A71" s="68"/>
      <c r="B71" s="68"/>
      <c r="C71" s="68"/>
      <c r="D71" s="41"/>
      <c r="E71" s="171"/>
      <c r="F71" s="69"/>
      <c r="G71" s="42"/>
      <c r="H71" s="42"/>
      <c r="I71" s="69"/>
      <c r="J71" s="69"/>
      <c r="K71" s="70"/>
      <c r="L71" s="67" t="str">
        <f t="shared" si="15"/>
        <v/>
      </c>
      <c r="M71" s="67" t="str">
        <f t="shared" si="16"/>
        <v/>
      </c>
      <c r="N71" s="27">
        <f>IF($L71="",0,IF(ISBLANK($M71)=TRUE(),360,DAYS360($L71,$M71)+1)+IF(DAY($M71)=31,VLOOKUP(MONTH($M71),formula!$B$1:$D$12,3))+IF(AND(MONTH($M71)=2,DAY($M71)=28),2,0))</f>
        <v>0</v>
      </c>
      <c r="O71" s="71">
        <f t="shared" si="17"/>
        <v>0</v>
      </c>
      <c r="P71" s="72"/>
      <c r="Q71" s="73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</row>
    <row r="72" spans="1:1010" ht="15" customHeight="1" x14ac:dyDescent="0.25">
      <c r="A72" s="68"/>
      <c r="B72" s="68"/>
      <c r="C72" s="68"/>
      <c r="D72" s="41"/>
      <c r="E72" s="171"/>
      <c r="F72" s="69"/>
      <c r="G72" s="42"/>
      <c r="H72" s="42"/>
      <c r="I72" s="69"/>
      <c r="J72" s="69"/>
      <c r="K72" s="70"/>
      <c r="L72" s="67" t="str">
        <f t="shared" ref="L72:L194" si="18">IF(ISBLANK(I72)=TRUE(),"",IF(AND(J72&lt;$L$39,ISBLANK(J72)=FALSE()),"",IF(I72&lt;$L$39,$L$39,I72)))</f>
        <v/>
      </c>
      <c r="M72" s="67" t="str">
        <f t="shared" ref="M72:M194" si="19">IF(AND(ISBLANK(I72),ISBLANK(J72)),"",(IF(ISBLANK(J72)=TRUE(),$M$39,IF(J72&lt;$L$39," ",IF(J72&gt;$M$39,M$39,J72)))))</f>
        <v/>
      </c>
      <c r="N72" s="27">
        <f>IF($L72="",0,IF(ISBLANK($M72)=TRUE(),360,DAYS360($L72,$M72)+1)+IF(DAY($M72)=31,VLOOKUP(MONTH($M72),formula!$B$1:$D$12,3))+IF(AND(MONTH($M72)=2,DAY($M72)=28),2,0))</f>
        <v>0</v>
      </c>
      <c r="O72" s="71">
        <f t="shared" si="17"/>
        <v>0</v>
      </c>
      <c r="P72" s="72"/>
      <c r="Q72" s="73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</row>
    <row r="73" spans="1:1010" ht="15" customHeight="1" x14ac:dyDescent="0.25">
      <c r="A73" s="68"/>
      <c r="B73" s="68"/>
      <c r="C73" s="68"/>
      <c r="D73" s="41"/>
      <c r="E73" s="171"/>
      <c r="F73" s="69"/>
      <c r="G73" s="42"/>
      <c r="H73" s="42"/>
      <c r="I73" s="69"/>
      <c r="J73" s="69"/>
      <c r="K73" s="70"/>
      <c r="L73" s="67" t="str">
        <f t="shared" si="18"/>
        <v/>
      </c>
      <c r="M73" s="67" t="str">
        <f t="shared" si="19"/>
        <v/>
      </c>
      <c r="N73" s="27">
        <f>IF($L73="",0,IF(ISBLANK($M73)=TRUE(),360,DAYS360($L73,$M73)+1)+IF(DAY($M73)=31,VLOOKUP(MONTH($M73),formula!$B$1:$D$12,3))+IF(AND(MONTH($M73)=2,DAY($M73)=28),2,0))</f>
        <v>0</v>
      </c>
      <c r="O73" s="71">
        <f t="shared" si="17"/>
        <v>0</v>
      </c>
      <c r="P73" s="72"/>
      <c r="Q73" s="73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</row>
    <row r="74" spans="1:1010" ht="15" customHeight="1" x14ac:dyDescent="0.25">
      <c r="A74" s="68"/>
      <c r="B74" s="68"/>
      <c r="C74" s="68"/>
      <c r="D74" s="41"/>
      <c r="E74" s="171"/>
      <c r="F74" s="69"/>
      <c r="G74" s="42"/>
      <c r="H74" s="42"/>
      <c r="I74" s="69"/>
      <c r="J74" s="69"/>
      <c r="K74" s="70"/>
      <c r="L74" s="67" t="str">
        <f t="shared" si="18"/>
        <v/>
      </c>
      <c r="M74" s="67" t="str">
        <f t="shared" si="19"/>
        <v/>
      </c>
      <c r="N74" s="27">
        <f>IF($L74="",0,IF(ISBLANK($M74)=TRUE(),360,DAYS360($L74,$M74)+1)+IF(DAY($M74)=31,VLOOKUP(MONTH($M74),formula!$B$1:$D$12,3))+IF(AND(MONTH($M74)=2,DAY($M74)=28),2,0))</f>
        <v>0</v>
      </c>
      <c r="O74" s="71">
        <f t="shared" si="17"/>
        <v>0</v>
      </c>
      <c r="P74" s="72"/>
      <c r="Q74" s="73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</row>
    <row r="75" spans="1:1010" ht="15" customHeight="1" x14ac:dyDescent="0.25">
      <c r="A75" s="68"/>
      <c r="B75" s="68"/>
      <c r="C75" s="68"/>
      <c r="D75" s="41"/>
      <c r="E75" s="171"/>
      <c r="F75" s="69"/>
      <c r="G75" s="42"/>
      <c r="H75" s="42"/>
      <c r="I75" s="69"/>
      <c r="J75" s="69"/>
      <c r="K75" s="70"/>
      <c r="L75" s="67" t="str">
        <f t="shared" si="18"/>
        <v/>
      </c>
      <c r="M75" s="67" t="str">
        <f t="shared" si="19"/>
        <v/>
      </c>
      <c r="N75" s="27">
        <f>IF($L75="",0,IF(ISBLANK($M75)=TRUE(),360,DAYS360($L75,$M75)+1)+IF(DAY($M75)=31,VLOOKUP(MONTH($M75),formula!$B$1:$D$12,3))+IF(AND(MONTH($M75)=2,DAY($M75)=28),2,0))</f>
        <v>0</v>
      </c>
      <c r="O75" s="71">
        <f t="shared" si="17"/>
        <v>0</v>
      </c>
      <c r="P75" s="72"/>
      <c r="Q75" s="73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</row>
    <row r="76" spans="1:1010" ht="15" customHeight="1" x14ac:dyDescent="0.25">
      <c r="A76" s="68"/>
      <c r="B76" s="68"/>
      <c r="C76" s="68"/>
      <c r="D76" s="41"/>
      <c r="E76" s="171"/>
      <c r="F76" s="69"/>
      <c r="G76" s="42"/>
      <c r="H76" s="42"/>
      <c r="I76" s="69"/>
      <c r="J76" s="69"/>
      <c r="K76" s="70"/>
      <c r="L76" s="67" t="str">
        <f t="shared" ref="L76:L139" si="20">IF(ISBLANK(I76)=TRUE(),"",IF(AND(J76&lt;$L$39,ISBLANK(J76)=FALSE()),"",IF(I76&lt;$L$39,$L$39,I76)))</f>
        <v/>
      </c>
      <c r="M76" s="67" t="str">
        <f t="shared" ref="M76:M139" si="21">IF(AND(ISBLANK(I76),ISBLANK(J76)),"",(IF(ISBLANK(J76)=TRUE(),$M$39,IF(J76&lt;$L$39," ",IF(J76&gt;$M$39,M$39,J76)))))</f>
        <v/>
      </c>
      <c r="N76" s="27">
        <f>IF($L76="",0,IF(ISBLANK($M76)=TRUE(),360,DAYS360($L76,$M76)+1)+IF(DAY($M76)=31,VLOOKUP(MONTH($M76),formula!$B$1:$D$12,3))+IF(AND(MONTH($M76)=2,DAY($M76)=28),2,0))</f>
        <v>0</v>
      </c>
      <c r="O76" s="71">
        <f t="shared" si="17"/>
        <v>0</v>
      </c>
      <c r="P76" s="72"/>
      <c r="Q76" s="73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</row>
    <row r="77" spans="1:1010" ht="15" customHeight="1" x14ac:dyDescent="0.25">
      <c r="A77" s="68"/>
      <c r="B77" s="68"/>
      <c r="C77" s="68"/>
      <c r="D77" s="41"/>
      <c r="E77" s="171"/>
      <c r="F77" s="69"/>
      <c r="G77" s="42"/>
      <c r="H77" s="42"/>
      <c r="I77" s="69"/>
      <c r="J77" s="69"/>
      <c r="K77" s="70"/>
      <c r="L77" s="67" t="str">
        <f t="shared" si="20"/>
        <v/>
      </c>
      <c r="M77" s="67" t="str">
        <f t="shared" si="21"/>
        <v/>
      </c>
      <c r="N77" s="27">
        <f>IF($L77="",0,IF(ISBLANK($M77)=TRUE(),360,DAYS360($L77,$M77)+1)+IF(DAY($M77)=31,VLOOKUP(MONTH($M77),formula!$B$1:$D$12,3))+IF(AND(MONTH($M77)=2,DAY($M77)=28),2,0))</f>
        <v>0</v>
      </c>
      <c r="O77" s="71">
        <f t="shared" si="17"/>
        <v>0</v>
      </c>
      <c r="P77" s="72"/>
      <c r="Q77" s="73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</row>
    <row r="78" spans="1:1010" ht="15" customHeight="1" x14ac:dyDescent="0.25">
      <c r="A78" s="68"/>
      <c r="B78" s="68"/>
      <c r="C78" s="68"/>
      <c r="D78" s="41"/>
      <c r="E78" s="171"/>
      <c r="F78" s="69"/>
      <c r="G78" s="42"/>
      <c r="H78" s="42"/>
      <c r="I78" s="69"/>
      <c r="J78" s="69"/>
      <c r="K78" s="70"/>
      <c r="L78" s="67" t="str">
        <f t="shared" si="20"/>
        <v/>
      </c>
      <c r="M78" s="67" t="str">
        <f t="shared" si="21"/>
        <v/>
      </c>
      <c r="N78" s="27">
        <f>IF($L78="",0,IF(ISBLANK($M78)=TRUE(),360,DAYS360($L78,$M78)+1)+IF(DAY($M78)=31,VLOOKUP(MONTH($M78),formula!$B$1:$D$12,3))+IF(AND(MONTH($M78)=2,DAY($M78)=28),2,0))</f>
        <v>0</v>
      </c>
      <c r="O78" s="71">
        <f t="shared" si="17"/>
        <v>0</v>
      </c>
      <c r="P78" s="72"/>
      <c r="Q78" s="73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</row>
    <row r="79" spans="1:1010" ht="15" customHeight="1" x14ac:dyDescent="0.25">
      <c r="A79" s="68"/>
      <c r="B79" s="68"/>
      <c r="C79" s="68"/>
      <c r="D79" s="41"/>
      <c r="E79" s="171"/>
      <c r="F79" s="69"/>
      <c r="G79" s="42"/>
      <c r="H79" s="42"/>
      <c r="I79" s="69"/>
      <c r="J79" s="69"/>
      <c r="K79" s="70"/>
      <c r="L79" s="67" t="str">
        <f t="shared" si="20"/>
        <v/>
      </c>
      <c r="M79" s="67" t="str">
        <f t="shared" si="21"/>
        <v/>
      </c>
      <c r="N79" s="27">
        <f>IF($L79="",0,IF(ISBLANK($M79)=TRUE(),360,DAYS360($L79,$M79)+1)+IF(DAY($M79)=31,VLOOKUP(MONTH($M79),formula!$B$1:$D$12,3))+IF(AND(MONTH($M79)=2,DAY($M79)=28),2,0))</f>
        <v>0</v>
      </c>
      <c r="O79" s="71">
        <f t="shared" si="17"/>
        <v>0</v>
      </c>
      <c r="P79" s="72"/>
      <c r="Q79" s="73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</row>
    <row r="80" spans="1:1010" ht="15" customHeight="1" x14ac:dyDescent="0.25">
      <c r="A80" s="68"/>
      <c r="B80" s="68"/>
      <c r="C80" s="68"/>
      <c r="D80" s="41"/>
      <c r="E80" s="171"/>
      <c r="F80" s="69"/>
      <c r="G80" s="42"/>
      <c r="H80" s="42"/>
      <c r="I80" s="69"/>
      <c r="J80" s="69"/>
      <c r="K80" s="70"/>
      <c r="L80" s="67" t="str">
        <f t="shared" si="20"/>
        <v/>
      </c>
      <c r="M80" s="67" t="str">
        <f t="shared" si="21"/>
        <v/>
      </c>
      <c r="N80" s="27">
        <f>IF($L80="",0,IF(ISBLANK($M80)=TRUE(),360,DAYS360($L80,$M80)+1)+IF(DAY($M80)=31,VLOOKUP(MONTH($M80),formula!$B$1:$D$12,3))+IF(AND(MONTH($M80)=2,DAY($M80)=28),2,0))</f>
        <v>0</v>
      </c>
      <c r="O80" s="71">
        <f t="shared" si="17"/>
        <v>0</v>
      </c>
      <c r="P80" s="72"/>
      <c r="Q80" s="73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</row>
    <row r="81" spans="1:1010" ht="15" customHeight="1" x14ac:dyDescent="0.25">
      <c r="A81" s="68"/>
      <c r="B81" s="68"/>
      <c r="C81" s="68"/>
      <c r="D81" s="41"/>
      <c r="E81" s="171"/>
      <c r="F81" s="69"/>
      <c r="G81" s="42"/>
      <c r="H81" s="42"/>
      <c r="I81" s="69"/>
      <c r="J81" s="69"/>
      <c r="K81" s="70"/>
      <c r="L81" s="67" t="str">
        <f t="shared" si="20"/>
        <v/>
      </c>
      <c r="M81" s="67" t="str">
        <f t="shared" si="21"/>
        <v/>
      </c>
      <c r="N81" s="27">
        <f>IF($L81="",0,IF(ISBLANK($M81)=TRUE(),360,DAYS360($L81,$M81)+1)+IF(DAY($M81)=31,VLOOKUP(MONTH($M81),formula!$B$1:$D$12,3))+IF(AND(MONTH($M81)=2,DAY($M81)=28),2,0))</f>
        <v>0</v>
      </c>
      <c r="O81" s="71">
        <f t="shared" si="17"/>
        <v>0</v>
      </c>
      <c r="P81" s="72"/>
      <c r="Q81" s="73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</row>
    <row r="82" spans="1:1010" ht="15" customHeight="1" x14ac:dyDescent="0.25">
      <c r="A82" s="68"/>
      <c r="B82" s="68"/>
      <c r="C82" s="68"/>
      <c r="D82" s="41"/>
      <c r="E82" s="171"/>
      <c r="F82" s="69"/>
      <c r="G82" s="42"/>
      <c r="H82" s="42"/>
      <c r="I82" s="69"/>
      <c r="J82" s="69"/>
      <c r="K82" s="70"/>
      <c r="L82" s="67" t="str">
        <f t="shared" si="20"/>
        <v/>
      </c>
      <c r="M82" s="67" t="str">
        <f t="shared" si="21"/>
        <v/>
      </c>
      <c r="N82" s="27">
        <f>IF($L82="",0,IF(ISBLANK($M82)=TRUE(),360,DAYS360($L82,$M82)+1)+IF(DAY($M82)=31,VLOOKUP(MONTH($M82),formula!$B$1:$D$12,3))+IF(AND(MONTH($M82)=2,DAY($M82)=28),2,0))</f>
        <v>0</v>
      </c>
      <c r="O82" s="71">
        <f t="shared" si="17"/>
        <v>0</v>
      </c>
      <c r="P82" s="72"/>
      <c r="Q82" s="73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</row>
    <row r="83" spans="1:1010" ht="15" customHeight="1" x14ac:dyDescent="0.25">
      <c r="A83" s="68"/>
      <c r="B83" s="68"/>
      <c r="C83" s="68"/>
      <c r="D83" s="41"/>
      <c r="E83" s="171"/>
      <c r="F83" s="69"/>
      <c r="G83" s="42"/>
      <c r="H83" s="42"/>
      <c r="I83" s="69"/>
      <c r="J83" s="69"/>
      <c r="K83" s="70"/>
      <c r="L83" s="67" t="str">
        <f t="shared" si="20"/>
        <v/>
      </c>
      <c r="M83" s="67" t="str">
        <f t="shared" si="21"/>
        <v/>
      </c>
      <c r="N83" s="27">
        <f>IF($L83="",0,IF(ISBLANK($M83)=TRUE(),360,DAYS360($L83,$M83)+1)+IF(DAY($M83)=31,VLOOKUP(MONTH($M83),formula!$B$1:$D$12,3))+IF(AND(MONTH($M83)=2,DAY($M83)=28),2,0))</f>
        <v>0</v>
      </c>
      <c r="O83" s="71">
        <f t="shared" si="17"/>
        <v>0</v>
      </c>
      <c r="P83" s="72"/>
      <c r="Q83" s="73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</row>
    <row r="84" spans="1:1010" ht="15" customHeight="1" x14ac:dyDescent="0.25">
      <c r="A84" s="68"/>
      <c r="B84" s="68"/>
      <c r="C84" s="68"/>
      <c r="D84" s="41"/>
      <c r="E84" s="171"/>
      <c r="F84" s="69"/>
      <c r="G84" s="42"/>
      <c r="H84" s="42"/>
      <c r="I84" s="69"/>
      <c r="J84" s="69"/>
      <c r="K84" s="70"/>
      <c r="L84" s="67" t="str">
        <f t="shared" si="20"/>
        <v/>
      </c>
      <c r="M84" s="67" t="str">
        <f t="shared" si="21"/>
        <v/>
      </c>
      <c r="N84" s="27">
        <f>IF($L84="",0,IF(ISBLANK($M84)=TRUE(),360,DAYS360($L84,$M84)+1)+IF(DAY($M84)=31,VLOOKUP(MONTH($M84),formula!$B$1:$D$12,3))+IF(AND(MONTH($M84)=2,DAY($M84)=28),2,0))</f>
        <v>0</v>
      </c>
      <c r="O84" s="71">
        <f t="shared" si="17"/>
        <v>0</v>
      </c>
      <c r="P84" s="72"/>
      <c r="Q84" s="73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</row>
    <row r="85" spans="1:1010" ht="15" customHeight="1" x14ac:dyDescent="0.25">
      <c r="A85" s="68"/>
      <c r="B85" s="68"/>
      <c r="C85" s="68"/>
      <c r="D85" s="41"/>
      <c r="E85" s="171"/>
      <c r="F85" s="69"/>
      <c r="G85" s="42"/>
      <c r="H85" s="42"/>
      <c r="I85" s="69"/>
      <c r="J85" s="69"/>
      <c r="K85" s="70"/>
      <c r="L85" s="67" t="str">
        <f t="shared" si="20"/>
        <v/>
      </c>
      <c r="M85" s="67" t="str">
        <f t="shared" si="21"/>
        <v/>
      </c>
      <c r="N85" s="27">
        <f>IF($L85="",0,IF(ISBLANK($M85)=TRUE(),360,DAYS360($L85,$M85)+1)+IF(DAY($M85)=31,VLOOKUP(MONTH($M85),formula!$B$1:$D$12,3))+IF(AND(MONTH($M85)=2,DAY($M85)=28),2,0))</f>
        <v>0</v>
      </c>
      <c r="O85" s="71">
        <f t="shared" si="17"/>
        <v>0</v>
      </c>
      <c r="P85" s="72"/>
      <c r="Q85" s="73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</row>
    <row r="86" spans="1:1010" ht="15" customHeight="1" x14ac:dyDescent="0.25">
      <c r="A86" s="68"/>
      <c r="B86" s="68"/>
      <c r="C86" s="68"/>
      <c r="D86" s="41"/>
      <c r="E86" s="171"/>
      <c r="F86" s="69"/>
      <c r="G86" s="42"/>
      <c r="H86" s="42"/>
      <c r="I86" s="69"/>
      <c r="J86" s="69"/>
      <c r="K86" s="70"/>
      <c r="L86" s="67" t="str">
        <f t="shared" si="20"/>
        <v/>
      </c>
      <c r="M86" s="67" t="str">
        <f t="shared" si="21"/>
        <v/>
      </c>
      <c r="N86" s="27">
        <f>IF($L86="",0,IF(ISBLANK($M86)=TRUE(),360,DAYS360($L86,$M86)+1)+IF(DAY($M86)=31,VLOOKUP(MONTH($M86),formula!$B$1:$D$12,3))+IF(AND(MONTH($M86)=2,DAY($M86)=28),2,0))</f>
        <v>0</v>
      </c>
      <c r="O86" s="71">
        <f t="shared" si="17"/>
        <v>0</v>
      </c>
      <c r="P86" s="72"/>
      <c r="Q86" s="73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</row>
    <row r="87" spans="1:1010" ht="15" customHeight="1" x14ac:dyDescent="0.25">
      <c r="A87" s="68"/>
      <c r="B87" s="68"/>
      <c r="C87" s="68"/>
      <c r="D87" s="41"/>
      <c r="E87" s="171"/>
      <c r="F87" s="69"/>
      <c r="G87" s="42"/>
      <c r="H87" s="42"/>
      <c r="I87" s="69"/>
      <c r="J87" s="69"/>
      <c r="K87" s="70"/>
      <c r="L87" s="67" t="str">
        <f t="shared" si="20"/>
        <v/>
      </c>
      <c r="M87" s="67" t="str">
        <f t="shared" si="21"/>
        <v/>
      </c>
      <c r="N87" s="27">
        <f>IF($L87="",0,IF(ISBLANK($M87)=TRUE(),360,DAYS360($L87,$M87)+1)+IF(DAY($M87)=31,VLOOKUP(MONTH($M87),formula!$B$1:$D$12,3))+IF(AND(MONTH($M87)=2,DAY($M87)=28),2,0))</f>
        <v>0</v>
      </c>
      <c r="O87" s="71">
        <f t="shared" si="17"/>
        <v>0</v>
      </c>
      <c r="P87" s="72"/>
      <c r="Q87" s="73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</row>
    <row r="88" spans="1:1010" ht="15" customHeight="1" x14ac:dyDescent="0.25">
      <c r="A88" s="68"/>
      <c r="B88" s="68"/>
      <c r="C88" s="68"/>
      <c r="D88" s="41"/>
      <c r="E88" s="171"/>
      <c r="F88" s="69"/>
      <c r="G88" s="42"/>
      <c r="H88" s="42"/>
      <c r="I88" s="69"/>
      <c r="J88" s="69"/>
      <c r="K88" s="70"/>
      <c r="L88" s="67" t="str">
        <f t="shared" si="20"/>
        <v/>
      </c>
      <c r="M88" s="67" t="str">
        <f t="shared" si="21"/>
        <v/>
      </c>
      <c r="N88" s="27">
        <f>IF($L88="",0,IF(ISBLANK($M88)=TRUE(),360,DAYS360($L88,$M88)+1)+IF(DAY($M88)=31,VLOOKUP(MONTH($M88),formula!$B$1:$D$12,3))+IF(AND(MONTH($M88)=2,DAY($M88)=28),2,0))</f>
        <v>0</v>
      </c>
      <c r="O88" s="71">
        <f t="shared" si="17"/>
        <v>0</v>
      </c>
      <c r="P88" s="72"/>
      <c r="Q88" s="73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</row>
    <row r="89" spans="1:1010" ht="15" customHeight="1" x14ac:dyDescent="0.25">
      <c r="A89" s="68"/>
      <c r="B89" s="68"/>
      <c r="C89" s="68"/>
      <c r="D89" s="41"/>
      <c r="E89" s="171"/>
      <c r="F89" s="69"/>
      <c r="G89" s="42"/>
      <c r="H89" s="42"/>
      <c r="I89" s="69"/>
      <c r="J89" s="69"/>
      <c r="K89" s="70"/>
      <c r="L89" s="67" t="str">
        <f t="shared" si="20"/>
        <v/>
      </c>
      <c r="M89" s="67" t="str">
        <f t="shared" si="21"/>
        <v/>
      </c>
      <c r="N89" s="27">
        <f>IF($L89="",0,IF(ISBLANK($M89)=TRUE(),360,DAYS360($L89,$M89)+1)+IF(DAY($M89)=31,VLOOKUP(MONTH($M89),formula!$B$1:$D$12,3))+IF(AND(MONTH($M89)=2,DAY($M89)=28),2,0))</f>
        <v>0</v>
      </c>
      <c r="O89" s="71">
        <f t="shared" si="17"/>
        <v>0</v>
      </c>
      <c r="P89" s="72"/>
      <c r="Q89" s="73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</row>
    <row r="90" spans="1:1010" ht="15" customHeight="1" x14ac:dyDescent="0.25">
      <c r="A90" s="68"/>
      <c r="B90" s="68"/>
      <c r="C90" s="68"/>
      <c r="D90" s="41"/>
      <c r="E90" s="171"/>
      <c r="F90" s="69"/>
      <c r="G90" s="42"/>
      <c r="H90" s="42"/>
      <c r="I90" s="69"/>
      <c r="J90" s="69"/>
      <c r="K90" s="70"/>
      <c r="L90" s="67" t="str">
        <f t="shared" si="20"/>
        <v/>
      </c>
      <c r="M90" s="67" t="str">
        <f t="shared" si="21"/>
        <v/>
      </c>
      <c r="N90" s="27">
        <f>IF($L90="",0,IF(ISBLANK($M90)=TRUE(),360,DAYS360($L90,$M90)+1)+IF(DAY($M90)=31,VLOOKUP(MONTH($M90),formula!$B$1:$D$12,3))+IF(AND(MONTH($M90)=2,DAY($M90)=28),2,0))</f>
        <v>0</v>
      </c>
      <c r="O90" s="71">
        <f t="shared" si="17"/>
        <v>0</v>
      </c>
      <c r="P90" s="72"/>
      <c r="Q90" s="73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</row>
    <row r="91" spans="1:1010" ht="15" customHeight="1" x14ac:dyDescent="0.25">
      <c r="A91" s="68"/>
      <c r="B91" s="68"/>
      <c r="C91" s="68"/>
      <c r="D91" s="41"/>
      <c r="E91" s="171"/>
      <c r="F91" s="69"/>
      <c r="G91" s="42"/>
      <c r="H91" s="42"/>
      <c r="I91" s="69"/>
      <c r="J91" s="69"/>
      <c r="K91" s="70"/>
      <c r="L91" s="67" t="str">
        <f t="shared" si="20"/>
        <v/>
      </c>
      <c r="M91" s="67" t="str">
        <f t="shared" si="21"/>
        <v/>
      </c>
      <c r="N91" s="27">
        <f>IF($L91="",0,IF(ISBLANK($M91)=TRUE(),360,DAYS360($L91,$M91)+1)+IF(DAY($M91)=31,VLOOKUP(MONTH($M91),formula!$B$1:$D$12,3))+IF(AND(MONTH($M91)=2,DAY($M91)=28),2,0))</f>
        <v>0</v>
      </c>
      <c r="O91" s="71">
        <f t="shared" si="17"/>
        <v>0</v>
      </c>
      <c r="P91" s="72"/>
      <c r="Q91" s="73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</row>
    <row r="92" spans="1:1010" ht="15" customHeight="1" x14ac:dyDescent="0.25">
      <c r="A92" s="68"/>
      <c r="B92" s="68"/>
      <c r="C92" s="68"/>
      <c r="D92" s="41"/>
      <c r="E92" s="171"/>
      <c r="F92" s="69"/>
      <c r="G92" s="42"/>
      <c r="H92" s="42"/>
      <c r="I92" s="69"/>
      <c r="J92" s="69"/>
      <c r="K92" s="70"/>
      <c r="L92" s="67" t="str">
        <f t="shared" si="20"/>
        <v/>
      </c>
      <c r="M92" s="67" t="str">
        <f t="shared" si="21"/>
        <v/>
      </c>
      <c r="N92" s="27">
        <f>IF($L92="",0,IF(ISBLANK($M92)=TRUE(),360,DAYS360($L92,$M92)+1)+IF(DAY($M92)=31,VLOOKUP(MONTH($M92),formula!$B$1:$D$12,3))+IF(AND(MONTH($M92)=2,DAY($M92)=28),2,0))</f>
        <v>0</v>
      </c>
      <c r="O92" s="71">
        <f t="shared" si="17"/>
        <v>0</v>
      </c>
      <c r="P92" s="72"/>
      <c r="Q92" s="73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</row>
    <row r="93" spans="1:1010" ht="15" customHeight="1" x14ac:dyDescent="0.25">
      <c r="A93" s="68"/>
      <c r="B93" s="68"/>
      <c r="C93" s="68"/>
      <c r="D93" s="41"/>
      <c r="E93" s="171"/>
      <c r="F93" s="69"/>
      <c r="G93" s="42"/>
      <c r="H93" s="42"/>
      <c r="I93" s="69"/>
      <c r="J93" s="69"/>
      <c r="K93" s="70"/>
      <c r="L93" s="67" t="str">
        <f t="shared" si="20"/>
        <v/>
      </c>
      <c r="M93" s="67" t="str">
        <f t="shared" si="21"/>
        <v/>
      </c>
      <c r="N93" s="27">
        <f>IF($L93="",0,IF(ISBLANK($M93)=TRUE(),360,DAYS360($L93,$M93)+1)+IF(DAY($M93)=31,VLOOKUP(MONTH($M93),formula!$B$1:$D$12,3))+IF(AND(MONTH($M93)=2,DAY($M93)=28),2,0))</f>
        <v>0</v>
      </c>
      <c r="O93" s="71">
        <f t="shared" si="17"/>
        <v>0</v>
      </c>
      <c r="P93" s="72"/>
      <c r="Q93" s="73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</row>
    <row r="94" spans="1:1010" ht="15" customHeight="1" x14ac:dyDescent="0.25">
      <c r="A94" s="68"/>
      <c r="B94" s="68"/>
      <c r="C94" s="68"/>
      <c r="D94" s="41"/>
      <c r="E94" s="171"/>
      <c r="F94" s="69"/>
      <c r="G94" s="42"/>
      <c r="H94" s="42"/>
      <c r="I94" s="69"/>
      <c r="J94" s="69"/>
      <c r="K94" s="70"/>
      <c r="L94" s="67" t="str">
        <f t="shared" si="20"/>
        <v/>
      </c>
      <c r="M94" s="67" t="str">
        <f t="shared" si="21"/>
        <v/>
      </c>
      <c r="N94" s="27">
        <f>IF($L94="",0,IF(ISBLANK($M94)=TRUE(),360,DAYS360($L94,$M94)+1)+IF(DAY($M94)=31,VLOOKUP(MONTH($M94),formula!$B$1:$D$12,3))+IF(AND(MONTH($M94)=2,DAY($M94)=28),2,0))</f>
        <v>0</v>
      </c>
      <c r="O94" s="71">
        <f t="shared" si="17"/>
        <v>0</v>
      </c>
      <c r="P94" s="72"/>
      <c r="Q94" s="73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</row>
    <row r="95" spans="1:1010" ht="15" customHeight="1" x14ac:dyDescent="0.25">
      <c r="A95" s="68"/>
      <c r="B95" s="68"/>
      <c r="C95" s="68"/>
      <c r="D95" s="41"/>
      <c r="E95" s="171"/>
      <c r="F95" s="69"/>
      <c r="G95" s="42"/>
      <c r="H95" s="42"/>
      <c r="I95" s="69"/>
      <c r="J95" s="69"/>
      <c r="K95" s="70"/>
      <c r="L95" s="67" t="str">
        <f t="shared" si="20"/>
        <v/>
      </c>
      <c r="M95" s="67" t="str">
        <f t="shared" si="21"/>
        <v/>
      </c>
      <c r="N95" s="27">
        <f>IF($L95="",0,IF(ISBLANK($M95)=TRUE(),360,DAYS360($L95,$M95)+1)+IF(DAY($M95)=31,VLOOKUP(MONTH($M95),formula!$B$1:$D$12,3))+IF(AND(MONTH($M95)=2,DAY($M95)=28),2,0))</f>
        <v>0</v>
      </c>
      <c r="O95" s="71">
        <f t="shared" si="17"/>
        <v>0</v>
      </c>
      <c r="P95" s="72"/>
      <c r="Q95" s="73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</row>
    <row r="96" spans="1:1010" ht="15" customHeight="1" x14ac:dyDescent="0.25">
      <c r="A96" s="68"/>
      <c r="B96" s="68"/>
      <c r="C96" s="68"/>
      <c r="D96" s="41"/>
      <c r="E96" s="171"/>
      <c r="F96" s="69"/>
      <c r="G96" s="42"/>
      <c r="H96" s="42"/>
      <c r="I96" s="69"/>
      <c r="J96" s="69"/>
      <c r="K96" s="70"/>
      <c r="L96" s="67" t="str">
        <f t="shared" si="20"/>
        <v/>
      </c>
      <c r="M96" s="67" t="str">
        <f t="shared" si="21"/>
        <v/>
      </c>
      <c r="N96" s="27">
        <f>IF($L96="",0,IF(ISBLANK($M96)=TRUE(),360,DAYS360($L96,$M96)+1)+IF(DAY($M96)=31,VLOOKUP(MONTH($M96),formula!$B$1:$D$12,3))+IF(AND(MONTH($M96)=2,DAY($M96)=28),2,0))</f>
        <v>0</v>
      </c>
      <c r="O96" s="71">
        <f t="shared" si="17"/>
        <v>0</v>
      </c>
      <c r="P96" s="72"/>
      <c r="Q96" s="73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</row>
    <row r="97" spans="1:1010" ht="15" customHeight="1" x14ac:dyDescent="0.25">
      <c r="A97" s="68"/>
      <c r="B97" s="68"/>
      <c r="C97" s="68"/>
      <c r="D97" s="41"/>
      <c r="E97" s="171"/>
      <c r="F97" s="69"/>
      <c r="G97" s="42"/>
      <c r="H97" s="42"/>
      <c r="I97" s="69"/>
      <c r="J97" s="69"/>
      <c r="K97" s="70"/>
      <c r="L97" s="67" t="str">
        <f t="shared" si="20"/>
        <v/>
      </c>
      <c r="M97" s="67" t="str">
        <f t="shared" si="21"/>
        <v/>
      </c>
      <c r="N97" s="27">
        <f>IF($L97="",0,IF(ISBLANK($M97)=TRUE(),360,DAYS360($L97,$M97)+1)+IF(DAY($M97)=31,VLOOKUP(MONTH($M97),formula!$B$1:$D$12,3))+IF(AND(MONTH($M97)=2,DAY($M97)=28),2,0))</f>
        <v>0</v>
      </c>
      <c r="O97" s="71">
        <f t="shared" si="17"/>
        <v>0</v>
      </c>
      <c r="P97" s="72"/>
      <c r="Q97" s="73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</row>
    <row r="98" spans="1:1010" ht="15" customHeight="1" x14ac:dyDescent="0.25">
      <c r="A98" s="68"/>
      <c r="B98" s="68"/>
      <c r="C98" s="68"/>
      <c r="D98" s="41"/>
      <c r="E98" s="171"/>
      <c r="F98" s="69"/>
      <c r="G98" s="42"/>
      <c r="H98" s="42"/>
      <c r="I98" s="69"/>
      <c r="J98" s="69"/>
      <c r="K98" s="70"/>
      <c r="L98" s="67" t="str">
        <f t="shared" si="20"/>
        <v/>
      </c>
      <c r="M98" s="67" t="str">
        <f t="shared" si="21"/>
        <v/>
      </c>
      <c r="N98" s="27">
        <f>IF($L98="",0,IF(ISBLANK($M98)=TRUE(),360,DAYS360($L98,$M98)+1)+IF(DAY($M98)=31,VLOOKUP(MONTH($M98),formula!$B$1:$D$12,3))+IF(AND(MONTH($M98)=2,DAY($M98)=28),2,0))</f>
        <v>0</v>
      </c>
      <c r="O98" s="71">
        <f t="shared" si="17"/>
        <v>0</v>
      </c>
      <c r="P98" s="72"/>
      <c r="Q98" s="73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</row>
    <row r="99" spans="1:1010" ht="15" customHeight="1" x14ac:dyDescent="0.25">
      <c r="A99" s="68"/>
      <c r="B99" s="68"/>
      <c r="C99" s="68"/>
      <c r="D99" s="41"/>
      <c r="E99" s="171"/>
      <c r="F99" s="69"/>
      <c r="G99" s="42"/>
      <c r="H99" s="42"/>
      <c r="I99" s="69"/>
      <c r="J99" s="69"/>
      <c r="K99" s="70"/>
      <c r="L99" s="67" t="str">
        <f t="shared" si="20"/>
        <v/>
      </c>
      <c r="M99" s="67" t="str">
        <f t="shared" si="21"/>
        <v/>
      </c>
      <c r="N99" s="27">
        <f>IF($L99="",0,IF(ISBLANK($M99)=TRUE(),360,DAYS360($L99,$M99)+1)+IF(DAY($M99)=31,VLOOKUP(MONTH($M99),formula!$B$1:$D$12,3))+IF(AND(MONTH($M99)=2,DAY($M99)=28),2,0))</f>
        <v>0</v>
      </c>
      <c r="O99" s="71">
        <f t="shared" si="17"/>
        <v>0</v>
      </c>
      <c r="P99" s="72"/>
      <c r="Q99" s="73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</row>
    <row r="100" spans="1:1010" ht="15" customHeight="1" x14ac:dyDescent="0.25">
      <c r="A100" s="68"/>
      <c r="B100" s="68"/>
      <c r="C100" s="68"/>
      <c r="D100" s="41"/>
      <c r="E100" s="171"/>
      <c r="F100" s="69"/>
      <c r="G100" s="42"/>
      <c r="H100" s="42"/>
      <c r="I100" s="69"/>
      <c r="J100" s="69"/>
      <c r="K100" s="70"/>
      <c r="L100" s="67" t="str">
        <f t="shared" si="20"/>
        <v/>
      </c>
      <c r="M100" s="67" t="str">
        <f t="shared" si="21"/>
        <v/>
      </c>
      <c r="N100" s="27">
        <f>IF($L100="",0,IF(ISBLANK($M100)=TRUE(),360,DAYS360($L100,$M100)+1)+IF(DAY($M100)=31,VLOOKUP(MONTH($M100),formula!$B$1:$D$12,3))+IF(AND(MONTH($M100)=2,DAY($M100)=28),2,0))</f>
        <v>0</v>
      </c>
      <c r="O100" s="71">
        <f t="shared" si="17"/>
        <v>0</v>
      </c>
      <c r="P100" s="72"/>
      <c r="Q100" s="73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</row>
    <row r="101" spans="1:1010" ht="15" customHeight="1" x14ac:dyDescent="0.25">
      <c r="A101" s="68"/>
      <c r="B101" s="68"/>
      <c r="C101" s="68"/>
      <c r="D101" s="41"/>
      <c r="E101" s="171"/>
      <c r="F101" s="69"/>
      <c r="G101" s="42"/>
      <c r="H101" s="42"/>
      <c r="I101" s="69"/>
      <c r="J101" s="69"/>
      <c r="K101" s="70"/>
      <c r="L101" s="67" t="str">
        <f t="shared" si="20"/>
        <v/>
      </c>
      <c r="M101" s="67" t="str">
        <f t="shared" si="21"/>
        <v/>
      </c>
      <c r="N101" s="27">
        <f>IF($L101="",0,IF(ISBLANK($M101)=TRUE(),360,DAYS360($L101,$M101)+1)+IF(DAY($M101)=31,VLOOKUP(MONTH($M101),formula!$B$1:$D$12,3))+IF(AND(MONTH($M101)=2,DAY($M101)=28),2,0))</f>
        <v>0</v>
      </c>
      <c r="O101" s="71">
        <f t="shared" si="17"/>
        <v>0</v>
      </c>
      <c r="P101" s="72"/>
      <c r="Q101" s="73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</row>
    <row r="102" spans="1:1010" ht="15" customHeight="1" x14ac:dyDescent="0.25">
      <c r="A102" s="68"/>
      <c r="B102" s="68"/>
      <c r="C102" s="68"/>
      <c r="D102" s="41"/>
      <c r="E102" s="171"/>
      <c r="F102" s="69"/>
      <c r="G102" s="42"/>
      <c r="H102" s="42"/>
      <c r="I102" s="69"/>
      <c r="J102" s="69"/>
      <c r="K102" s="70"/>
      <c r="L102" s="67" t="str">
        <f t="shared" si="20"/>
        <v/>
      </c>
      <c r="M102" s="67" t="str">
        <f t="shared" si="21"/>
        <v/>
      </c>
      <c r="N102" s="27">
        <f>IF($L102="",0,IF(ISBLANK($M102)=TRUE(),360,DAYS360($L102,$M102)+1)+IF(DAY($M102)=31,VLOOKUP(MONTH($M102),formula!$B$1:$D$12,3))+IF(AND(MONTH($M102)=2,DAY($M102)=28),2,0))</f>
        <v>0</v>
      </c>
      <c r="O102" s="71">
        <f t="shared" si="17"/>
        <v>0</v>
      </c>
      <c r="P102" s="72"/>
      <c r="Q102" s="73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</row>
    <row r="103" spans="1:1010" ht="15" customHeight="1" x14ac:dyDescent="0.25">
      <c r="A103" s="68"/>
      <c r="B103" s="68"/>
      <c r="C103" s="68"/>
      <c r="D103" s="41"/>
      <c r="E103" s="171"/>
      <c r="F103" s="69"/>
      <c r="G103" s="42"/>
      <c r="H103" s="42"/>
      <c r="I103" s="69"/>
      <c r="J103" s="69"/>
      <c r="K103" s="70"/>
      <c r="L103" s="67" t="str">
        <f t="shared" si="20"/>
        <v/>
      </c>
      <c r="M103" s="67" t="str">
        <f t="shared" si="21"/>
        <v/>
      </c>
      <c r="N103" s="27">
        <f>IF($L103="",0,IF(ISBLANK($M103)=TRUE(),360,DAYS360($L103,$M103)+1)+IF(DAY($M103)=31,VLOOKUP(MONTH($M103),formula!$B$1:$D$12,3))+IF(AND(MONTH($M103)=2,DAY($M103)=28),2,0))</f>
        <v>0</v>
      </c>
      <c r="O103" s="71">
        <f t="shared" si="17"/>
        <v>0</v>
      </c>
      <c r="P103" s="72"/>
      <c r="Q103" s="73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</row>
    <row r="104" spans="1:1010" ht="15" customHeight="1" x14ac:dyDescent="0.25">
      <c r="A104" s="68"/>
      <c r="B104" s="68"/>
      <c r="C104" s="68"/>
      <c r="D104" s="41"/>
      <c r="E104" s="171"/>
      <c r="F104" s="69"/>
      <c r="G104" s="42"/>
      <c r="H104" s="42"/>
      <c r="I104" s="69"/>
      <c r="J104" s="69"/>
      <c r="K104" s="70"/>
      <c r="L104" s="67" t="str">
        <f t="shared" si="20"/>
        <v/>
      </c>
      <c r="M104" s="67" t="str">
        <f t="shared" si="21"/>
        <v/>
      </c>
      <c r="N104" s="27">
        <f>IF($L104="",0,IF(ISBLANK($M104)=TRUE(),360,DAYS360($L104,$M104)+1)+IF(DAY($M104)=31,VLOOKUP(MONTH($M104),formula!$B$1:$D$12,3))+IF(AND(MONTH($M104)=2,DAY($M104)=28),2,0))</f>
        <v>0</v>
      </c>
      <c r="O104" s="71">
        <f t="shared" si="17"/>
        <v>0</v>
      </c>
      <c r="P104" s="72"/>
      <c r="Q104" s="73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</row>
    <row r="105" spans="1:1010" ht="15" customHeight="1" x14ac:dyDescent="0.25">
      <c r="A105" s="68"/>
      <c r="B105" s="68"/>
      <c r="C105" s="68"/>
      <c r="D105" s="41"/>
      <c r="E105" s="171"/>
      <c r="F105" s="69"/>
      <c r="G105" s="42"/>
      <c r="H105" s="42"/>
      <c r="I105" s="69"/>
      <c r="J105" s="69"/>
      <c r="K105" s="70"/>
      <c r="L105" s="67" t="str">
        <f t="shared" si="20"/>
        <v/>
      </c>
      <c r="M105" s="67" t="str">
        <f t="shared" si="21"/>
        <v/>
      </c>
      <c r="N105" s="27">
        <f>IF($L105="",0,IF(ISBLANK($M105)=TRUE(),360,DAYS360($L105,$M105)+1)+IF(DAY($M105)=31,VLOOKUP(MONTH($M105),formula!$B$1:$D$12,3))+IF(AND(MONTH($M105)=2,DAY($M105)=28),2,0))</f>
        <v>0</v>
      </c>
      <c r="O105" s="71">
        <f t="shared" ref="O105:O168" si="22">+ROUND(((2400/360)*N105*K105),2)</f>
        <v>0</v>
      </c>
      <c r="P105" s="72"/>
      <c r="Q105" s="73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</row>
    <row r="106" spans="1:1010" ht="15" customHeight="1" x14ac:dyDescent="0.25">
      <c r="A106" s="68"/>
      <c r="B106" s="68"/>
      <c r="C106" s="68"/>
      <c r="D106" s="41"/>
      <c r="E106" s="171"/>
      <c r="F106" s="69"/>
      <c r="G106" s="42"/>
      <c r="H106" s="42"/>
      <c r="I106" s="69"/>
      <c r="J106" s="69"/>
      <c r="K106" s="70"/>
      <c r="L106" s="67" t="str">
        <f t="shared" si="20"/>
        <v/>
      </c>
      <c r="M106" s="67" t="str">
        <f t="shared" si="21"/>
        <v/>
      </c>
      <c r="N106" s="27">
        <f>IF($L106="",0,IF(ISBLANK($M106)=TRUE(),360,DAYS360($L106,$M106)+1)+IF(DAY($M106)=31,VLOOKUP(MONTH($M106),formula!$B$1:$D$12,3))+IF(AND(MONTH($M106)=2,DAY($M106)=28),2,0))</f>
        <v>0</v>
      </c>
      <c r="O106" s="71">
        <f t="shared" si="22"/>
        <v>0</v>
      </c>
      <c r="P106" s="72"/>
      <c r="Q106" s="73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</row>
    <row r="107" spans="1:1010" ht="15" customHeight="1" x14ac:dyDescent="0.25">
      <c r="A107" s="68"/>
      <c r="B107" s="68"/>
      <c r="C107" s="68"/>
      <c r="D107" s="41"/>
      <c r="E107" s="171"/>
      <c r="F107" s="69"/>
      <c r="G107" s="42"/>
      <c r="H107" s="42"/>
      <c r="I107" s="69"/>
      <c r="J107" s="69"/>
      <c r="K107" s="70"/>
      <c r="L107" s="67" t="str">
        <f t="shared" si="20"/>
        <v/>
      </c>
      <c r="M107" s="67" t="str">
        <f t="shared" si="21"/>
        <v/>
      </c>
      <c r="N107" s="27">
        <f>IF($L107="",0,IF(ISBLANK($M107)=TRUE(),360,DAYS360($L107,$M107)+1)+IF(DAY($M107)=31,VLOOKUP(MONTH($M107),formula!$B$1:$D$12,3))+IF(AND(MONTH($M107)=2,DAY($M107)=28),2,0))</f>
        <v>0</v>
      </c>
      <c r="O107" s="71">
        <f t="shared" si="22"/>
        <v>0</v>
      </c>
      <c r="P107" s="72"/>
      <c r="Q107" s="73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</row>
    <row r="108" spans="1:1010" ht="15" customHeight="1" x14ac:dyDescent="0.25">
      <c r="A108" s="68"/>
      <c r="B108" s="68"/>
      <c r="C108" s="68"/>
      <c r="D108" s="41"/>
      <c r="E108" s="171"/>
      <c r="F108" s="69"/>
      <c r="G108" s="42"/>
      <c r="H108" s="42"/>
      <c r="I108" s="69"/>
      <c r="J108" s="69"/>
      <c r="K108" s="70"/>
      <c r="L108" s="67" t="str">
        <f t="shared" si="20"/>
        <v/>
      </c>
      <c r="M108" s="67" t="str">
        <f t="shared" si="21"/>
        <v/>
      </c>
      <c r="N108" s="27">
        <f>IF($L108="",0,IF(ISBLANK($M108)=TRUE(),360,DAYS360($L108,$M108)+1)+IF(DAY($M108)=31,VLOOKUP(MONTH($M108),formula!$B$1:$D$12,3))+IF(AND(MONTH($M108)=2,DAY($M108)=28),2,0))</f>
        <v>0</v>
      </c>
      <c r="O108" s="71">
        <f t="shared" si="22"/>
        <v>0</v>
      </c>
      <c r="P108" s="72"/>
      <c r="Q108" s="73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</row>
    <row r="109" spans="1:1010" ht="15" customHeight="1" x14ac:dyDescent="0.25">
      <c r="A109" s="68"/>
      <c r="B109" s="68"/>
      <c r="C109" s="68"/>
      <c r="D109" s="41"/>
      <c r="E109" s="171"/>
      <c r="F109" s="69"/>
      <c r="G109" s="42"/>
      <c r="H109" s="42"/>
      <c r="I109" s="69"/>
      <c r="J109" s="69"/>
      <c r="K109" s="70"/>
      <c r="L109" s="67" t="str">
        <f t="shared" si="20"/>
        <v/>
      </c>
      <c r="M109" s="67" t="str">
        <f t="shared" si="21"/>
        <v/>
      </c>
      <c r="N109" s="27">
        <f>IF($L109="",0,IF(ISBLANK($M109)=TRUE(),360,DAYS360($L109,$M109)+1)+IF(DAY($M109)=31,VLOOKUP(MONTH($M109),formula!$B$1:$D$12,3))+IF(AND(MONTH($M109)=2,DAY($M109)=28),2,0))</f>
        <v>0</v>
      </c>
      <c r="O109" s="71">
        <f t="shared" si="22"/>
        <v>0</v>
      </c>
      <c r="P109" s="72"/>
      <c r="Q109" s="73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</row>
    <row r="110" spans="1:1010" ht="15" customHeight="1" x14ac:dyDescent="0.25">
      <c r="A110" s="68"/>
      <c r="B110" s="68"/>
      <c r="C110" s="68"/>
      <c r="D110" s="41"/>
      <c r="E110" s="171"/>
      <c r="F110" s="69"/>
      <c r="G110" s="42"/>
      <c r="H110" s="42"/>
      <c r="I110" s="69"/>
      <c r="J110" s="69"/>
      <c r="K110" s="70"/>
      <c r="L110" s="67" t="str">
        <f t="shared" si="20"/>
        <v/>
      </c>
      <c r="M110" s="67" t="str">
        <f t="shared" si="21"/>
        <v/>
      </c>
      <c r="N110" s="27">
        <f>IF($L110="",0,IF(ISBLANK($M110)=TRUE(),360,DAYS360($L110,$M110)+1)+IF(DAY($M110)=31,VLOOKUP(MONTH($M110),formula!$B$1:$D$12,3))+IF(AND(MONTH($M110)=2,DAY($M110)=28),2,0))</f>
        <v>0</v>
      </c>
      <c r="O110" s="71">
        <f t="shared" si="22"/>
        <v>0</v>
      </c>
      <c r="P110" s="72"/>
      <c r="Q110" s="73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</row>
    <row r="111" spans="1:1010" ht="15" customHeight="1" x14ac:dyDescent="0.25">
      <c r="A111" s="68"/>
      <c r="B111" s="68"/>
      <c r="C111" s="68"/>
      <c r="D111" s="41"/>
      <c r="E111" s="171"/>
      <c r="F111" s="69"/>
      <c r="G111" s="42"/>
      <c r="H111" s="42"/>
      <c r="I111" s="69"/>
      <c r="J111" s="69"/>
      <c r="K111" s="70"/>
      <c r="L111" s="67" t="str">
        <f t="shared" si="20"/>
        <v/>
      </c>
      <c r="M111" s="67" t="str">
        <f t="shared" si="21"/>
        <v/>
      </c>
      <c r="N111" s="27">
        <f>IF($L111="",0,IF(ISBLANK($M111)=TRUE(),360,DAYS360($L111,$M111)+1)+IF(DAY($M111)=31,VLOOKUP(MONTH($M111),formula!$B$1:$D$12,3))+IF(AND(MONTH($M111)=2,DAY($M111)=28),2,0))</f>
        <v>0</v>
      </c>
      <c r="O111" s="71">
        <f t="shared" si="22"/>
        <v>0</v>
      </c>
      <c r="P111" s="72"/>
      <c r="Q111" s="73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</row>
    <row r="112" spans="1:1010" ht="15" customHeight="1" x14ac:dyDescent="0.25">
      <c r="A112" s="68"/>
      <c r="B112" s="68"/>
      <c r="C112" s="68"/>
      <c r="D112" s="41"/>
      <c r="E112" s="171"/>
      <c r="F112" s="69"/>
      <c r="G112" s="42"/>
      <c r="H112" s="42"/>
      <c r="I112" s="69"/>
      <c r="J112" s="69"/>
      <c r="K112" s="70"/>
      <c r="L112" s="67" t="str">
        <f t="shared" si="20"/>
        <v/>
      </c>
      <c r="M112" s="67" t="str">
        <f t="shared" si="21"/>
        <v/>
      </c>
      <c r="N112" s="27">
        <f>IF($L112="",0,IF(ISBLANK($M112)=TRUE(),360,DAYS360($L112,$M112)+1)+IF(DAY($M112)=31,VLOOKUP(MONTH($M112),formula!$B$1:$D$12,3))+IF(AND(MONTH($M112)=2,DAY($M112)=28),2,0))</f>
        <v>0</v>
      </c>
      <c r="O112" s="71">
        <f t="shared" si="22"/>
        <v>0</v>
      </c>
      <c r="P112" s="72"/>
      <c r="Q112" s="73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</row>
    <row r="113" spans="1:1010" ht="15" customHeight="1" x14ac:dyDescent="0.25">
      <c r="A113" s="68"/>
      <c r="B113" s="68"/>
      <c r="C113" s="68"/>
      <c r="D113" s="41"/>
      <c r="E113" s="171"/>
      <c r="F113" s="69"/>
      <c r="G113" s="42"/>
      <c r="H113" s="42"/>
      <c r="I113" s="69"/>
      <c r="J113" s="69"/>
      <c r="K113" s="70"/>
      <c r="L113" s="67" t="str">
        <f t="shared" si="20"/>
        <v/>
      </c>
      <c r="M113" s="67" t="str">
        <f t="shared" si="21"/>
        <v/>
      </c>
      <c r="N113" s="27">
        <f>IF($L113="",0,IF(ISBLANK($M113)=TRUE(),360,DAYS360($L113,$M113)+1)+IF(DAY($M113)=31,VLOOKUP(MONTH($M113),formula!$B$1:$D$12,3))+IF(AND(MONTH($M113)=2,DAY($M113)=28),2,0))</f>
        <v>0</v>
      </c>
      <c r="O113" s="71">
        <f t="shared" si="22"/>
        <v>0</v>
      </c>
      <c r="P113" s="72"/>
      <c r="Q113" s="73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</row>
    <row r="114" spans="1:1010" ht="15" customHeight="1" x14ac:dyDescent="0.25">
      <c r="A114" s="68"/>
      <c r="B114" s="68"/>
      <c r="C114" s="68"/>
      <c r="D114" s="41"/>
      <c r="E114" s="171"/>
      <c r="F114" s="69"/>
      <c r="G114" s="42"/>
      <c r="H114" s="42"/>
      <c r="I114" s="69"/>
      <c r="J114" s="69"/>
      <c r="K114" s="70"/>
      <c r="L114" s="67" t="str">
        <f t="shared" si="20"/>
        <v/>
      </c>
      <c r="M114" s="67" t="str">
        <f t="shared" si="21"/>
        <v/>
      </c>
      <c r="N114" s="27">
        <f>IF($L114="",0,IF(ISBLANK($M114)=TRUE(),360,DAYS360($L114,$M114)+1)+IF(DAY($M114)=31,VLOOKUP(MONTH($M114),formula!$B$1:$D$12,3))+IF(AND(MONTH($M114)=2,DAY($M114)=28),2,0))</f>
        <v>0</v>
      </c>
      <c r="O114" s="71">
        <f t="shared" si="22"/>
        <v>0</v>
      </c>
      <c r="P114" s="72"/>
      <c r="Q114" s="73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</row>
    <row r="115" spans="1:1010" ht="15" customHeight="1" x14ac:dyDescent="0.25">
      <c r="A115" s="68"/>
      <c r="B115" s="68"/>
      <c r="C115" s="68"/>
      <c r="D115" s="41"/>
      <c r="E115" s="171"/>
      <c r="F115" s="69"/>
      <c r="G115" s="42"/>
      <c r="H115" s="42"/>
      <c r="I115" s="69"/>
      <c r="J115" s="69"/>
      <c r="K115" s="70"/>
      <c r="L115" s="67" t="str">
        <f t="shared" si="20"/>
        <v/>
      </c>
      <c r="M115" s="67" t="str">
        <f t="shared" si="21"/>
        <v/>
      </c>
      <c r="N115" s="27">
        <f>IF($L115="",0,IF(ISBLANK($M115)=TRUE(),360,DAYS360($L115,$M115)+1)+IF(DAY($M115)=31,VLOOKUP(MONTH($M115),formula!$B$1:$D$12,3))+IF(AND(MONTH($M115)=2,DAY($M115)=28),2,0))</f>
        <v>0</v>
      </c>
      <c r="O115" s="71">
        <f t="shared" si="22"/>
        <v>0</v>
      </c>
      <c r="P115" s="72"/>
      <c r="Q115" s="73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</row>
    <row r="116" spans="1:1010" ht="15" customHeight="1" x14ac:dyDescent="0.25">
      <c r="A116" s="68"/>
      <c r="B116" s="68"/>
      <c r="C116" s="68"/>
      <c r="D116" s="41"/>
      <c r="E116" s="171"/>
      <c r="F116" s="69"/>
      <c r="G116" s="42"/>
      <c r="H116" s="42"/>
      <c r="I116" s="69"/>
      <c r="J116" s="69"/>
      <c r="K116" s="70"/>
      <c r="L116" s="67" t="str">
        <f t="shared" si="20"/>
        <v/>
      </c>
      <c r="M116" s="67" t="str">
        <f t="shared" si="21"/>
        <v/>
      </c>
      <c r="N116" s="27">
        <f>IF($L116="",0,IF(ISBLANK($M116)=TRUE(),360,DAYS360($L116,$M116)+1)+IF(DAY($M116)=31,VLOOKUP(MONTH($M116),formula!$B$1:$D$12,3))+IF(AND(MONTH($M116)=2,DAY($M116)=28),2,0))</f>
        <v>0</v>
      </c>
      <c r="O116" s="71">
        <f t="shared" si="22"/>
        <v>0</v>
      </c>
      <c r="P116" s="72"/>
      <c r="Q116" s="73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</row>
    <row r="117" spans="1:1010" ht="15" customHeight="1" x14ac:dyDescent="0.25">
      <c r="A117" s="68"/>
      <c r="B117" s="68"/>
      <c r="C117" s="68"/>
      <c r="D117" s="41"/>
      <c r="E117" s="171"/>
      <c r="F117" s="69"/>
      <c r="G117" s="42"/>
      <c r="H117" s="42"/>
      <c r="I117" s="69"/>
      <c r="J117" s="69"/>
      <c r="K117" s="70"/>
      <c r="L117" s="67" t="str">
        <f t="shared" si="20"/>
        <v/>
      </c>
      <c r="M117" s="67" t="str">
        <f t="shared" si="21"/>
        <v/>
      </c>
      <c r="N117" s="27">
        <f>IF($L117="",0,IF(ISBLANK($M117)=TRUE(),360,DAYS360($L117,$M117)+1)+IF(DAY($M117)=31,VLOOKUP(MONTH($M117),formula!$B$1:$D$12,3))+IF(AND(MONTH($M117)=2,DAY($M117)=28),2,0))</f>
        <v>0</v>
      </c>
      <c r="O117" s="71">
        <f t="shared" si="22"/>
        <v>0</v>
      </c>
      <c r="P117" s="72"/>
      <c r="Q117" s="73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</row>
    <row r="118" spans="1:1010" ht="15" customHeight="1" x14ac:dyDescent="0.25">
      <c r="A118" s="68"/>
      <c r="B118" s="68"/>
      <c r="C118" s="68"/>
      <c r="D118" s="41"/>
      <c r="E118" s="171"/>
      <c r="F118" s="69"/>
      <c r="G118" s="42"/>
      <c r="H118" s="42"/>
      <c r="I118" s="69"/>
      <c r="J118" s="69"/>
      <c r="K118" s="70"/>
      <c r="L118" s="67" t="str">
        <f t="shared" si="20"/>
        <v/>
      </c>
      <c r="M118" s="67" t="str">
        <f t="shared" si="21"/>
        <v/>
      </c>
      <c r="N118" s="27">
        <f>IF($L118="",0,IF(ISBLANK($M118)=TRUE(),360,DAYS360($L118,$M118)+1)+IF(DAY($M118)=31,VLOOKUP(MONTH($M118),formula!$B$1:$D$12,3))+IF(AND(MONTH($M118)=2,DAY($M118)=28),2,0))</f>
        <v>0</v>
      </c>
      <c r="O118" s="71">
        <f t="shared" si="22"/>
        <v>0</v>
      </c>
      <c r="P118" s="72"/>
      <c r="Q118" s="73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</row>
    <row r="119" spans="1:1010" ht="15" customHeight="1" x14ac:dyDescent="0.25">
      <c r="A119" s="68"/>
      <c r="B119" s="68"/>
      <c r="C119" s="68"/>
      <c r="D119" s="41"/>
      <c r="E119" s="171"/>
      <c r="F119" s="69"/>
      <c r="G119" s="42"/>
      <c r="H119" s="42"/>
      <c r="I119" s="69"/>
      <c r="J119" s="69"/>
      <c r="K119" s="70"/>
      <c r="L119" s="67" t="str">
        <f t="shared" si="20"/>
        <v/>
      </c>
      <c r="M119" s="67" t="str">
        <f t="shared" si="21"/>
        <v/>
      </c>
      <c r="N119" s="27">
        <f>IF($L119="",0,IF(ISBLANK($M119)=TRUE(),360,DAYS360($L119,$M119)+1)+IF(DAY($M119)=31,VLOOKUP(MONTH($M119),formula!$B$1:$D$12,3))+IF(AND(MONTH($M119)=2,DAY($M119)=28),2,0))</f>
        <v>0</v>
      </c>
      <c r="O119" s="71">
        <f t="shared" si="22"/>
        <v>0</v>
      </c>
      <c r="P119" s="72"/>
      <c r="Q119" s="73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</row>
    <row r="120" spans="1:1010" ht="15" customHeight="1" x14ac:dyDescent="0.25">
      <c r="A120" s="68"/>
      <c r="B120" s="68"/>
      <c r="C120" s="68"/>
      <c r="D120" s="41"/>
      <c r="E120" s="171"/>
      <c r="F120" s="69"/>
      <c r="G120" s="42"/>
      <c r="H120" s="42"/>
      <c r="I120" s="69"/>
      <c r="J120" s="69"/>
      <c r="K120" s="70"/>
      <c r="L120" s="67" t="str">
        <f t="shared" si="20"/>
        <v/>
      </c>
      <c r="M120" s="67" t="str">
        <f t="shared" si="21"/>
        <v/>
      </c>
      <c r="N120" s="27">
        <f>IF($L120="",0,IF(ISBLANK($M120)=TRUE(),360,DAYS360($L120,$M120)+1)+IF(DAY($M120)=31,VLOOKUP(MONTH($M120),formula!$B$1:$D$12,3))+IF(AND(MONTH($M120)=2,DAY($M120)=28),2,0))</f>
        <v>0</v>
      </c>
      <c r="O120" s="71">
        <f t="shared" si="22"/>
        <v>0</v>
      </c>
      <c r="P120" s="72"/>
      <c r="Q120" s="73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</row>
    <row r="121" spans="1:1010" ht="15" customHeight="1" x14ac:dyDescent="0.25">
      <c r="A121" s="68"/>
      <c r="B121" s="68"/>
      <c r="C121" s="68"/>
      <c r="D121" s="41"/>
      <c r="E121" s="171"/>
      <c r="F121" s="69"/>
      <c r="G121" s="42"/>
      <c r="H121" s="42"/>
      <c r="I121" s="69"/>
      <c r="J121" s="69"/>
      <c r="K121" s="70"/>
      <c r="L121" s="67" t="str">
        <f t="shared" si="20"/>
        <v/>
      </c>
      <c r="M121" s="67" t="str">
        <f t="shared" si="21"/>
        <v/>
      </c>
      <c r="N121" s="27">
        <f>IF($L121="",0,IF(ISBLANK($M121)=TRUE(),360,DAYS360($L121,$M121)+1)+IF(DAY($M121)=31,VLOOKUP(MONTH($M121),formula!$B$1:$D$12,3))+IF(AND(MONTH($M121)=2,DAY($M121)=28),2,0))</f>
        <v>0</v>
      </c>
      <c r="O121" s="71">
        <f t="shared" si="22"/>
        <v>0</v>
      </c>
      <c r="P121" s="72"/>
      <c r="Q121" s="73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ALH121" s="1"/>
      <c r="ALI121" s="1"/>
      <c r="ALJ121" s="1"/>
      <c r="ALK121" s="1"/>
      <c r="ALL121" s="1"/>
      <c r="ALM121" s="1"/>
      <c r="ALN121" s="1"/>
      <c r="ALO121" s="1"/>
      <c r="ALP121" s="1"/>
      <c r="ALQ121" s="1"/>
      <c r="ALR121" s="1"/>
      <c r="ALS121" s="1"/>
      <c r="ALT121" s="1"/>
      <c r="ALU121" s="1"/>
      <c r="ALV121" s="1"/>
    </row>
    <row r="122" spans="1:1010" ht="15" customHeight="1" x14ac:dyDescent="0.25">
      <c r="A122" s="68"/>
      <c r="B122" s="68"/>
      <c r="C122" s="68"/>
      <c r="D122" s="41"/>
      <c r="E122" s="171"/>
      <c r="F122" s="69"/>
      <c r="G122" s="42"/>
      <c r="H122" s="42"/>
      <c r="I122" s="69"/>
      <c r="J122" s="69"/>
      <c r="K122" s="70"/>
      <c r="L122" s="67" t="str">
        <f t="shared" si="20"/>
        <v/>
      </c>
      <c r="M122" s="67" t="str">
        <f t="shared" si="21"/>
        <v/>
      </c>
      <c r="N122" s="27">
        <f>IF($L122="",0,IF(ISBLANK($M122)=TRUE(),360,DAYS360($L122,$M122)+1)+IF(DAY($M122)=31,VLOOKUP(MONTH($M122),formula!$B$1:$D$12,3))+IF(AND(MONTH($M122)=2,DAY($M122)=28),2,0))</f>
        <v>0</v>
      </c>
      <c r="O122" s="71">
        <f t="shared" si="22"/>
        <v>0</v>
      </c>
      <c r="P122" s="72"/>
      <c r="Q122" s="73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ALH122" s="1"/>
      <c r="ALI122" s="1"/>
      <c r="ALJ122" s="1"/>
      <c r="ALK122" s="1"/>
      <c r="ALL122" s="1"/>
      <c r="ALM122" s="1"/>
      <c r="ALN122" s="1"/>
      <c r="ALO122" s="1"/>
      <c r="ALP122" s="1"/>
      <c r="ALQ122" s="1"/>
      <c r="ALR122" s="1"/>
      <c r="ALS122" s="1"/>
      <c r="ALT122" s="1"/>
      <c r="ALU122" s="1"/>
      <c r="ALV122" s="1"/>
    </row>
    <row r="123" spans="1:1010" ht="15" customHeight="1" x14ac:dyDescent="0.25">
      <c r="A123" s="68"/>
      <c r="B123" s="68"/>
      <c r="C123" s="68"/>
      <c r="D123" s="41"/>
      <c r="E123" s="171"/>
      <c r="F123" s="69"/>
      <c r="G123" s="42"/>
      <c r="H123" s="42"/>
      <c r="I123" s="69"/>
      <c r="J123" s="69"/>
      <c r="K123" s="70"/>
      <c r="L123" s="67" t="str">
        <f t="shared" si="20"/>
        <v/>
      </c>
      <c r="M123" s="67" t="str">
        <f t="shared" si="21"/>
        <v/>
      </c>
      <c r="N123" s="27">
        <f>IF($L123="",0,IF(ISBLANK($M123)=TRUE(),360,DAYS360($L123,$M123)+1)+IF(DAY($M123)=31,VLOOKUP(MONTH($M123),formula!$B$1:$D$12,3))+IF(AND(MONTH($M123)=2,DAY($M123)=28),2,0))</f>
        <v>0</v>
      </c>
      <c r="O123" s="71">
        <f t="shared" si="22"/>
        <v>0</v>
      </c>
      <c r="P123" s="72"/>
      <c r="Q123" s="73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ALH123" s="1"/>
      <c r="ALI123" s="1"/>
      <c r="ALJ123" s="1"/>
      <c r="ALK123" s="1"/>
      <c r="ALL123" s="1"/>
      <c r="ALM123" s="1"/>
      <c r="ALN123" s="1"/>
      <c r="ALO123" s="1"/>
      <c r="ALP123" s="1"/>
      <c r="ALQ123" s="1"/>
      <c r="ALR123" s="1"/>
      <c r="ALS123" s="1"/>
      <c r="ALT123" s="1"/>
      <c r="ALU123" s="1"/>
      <c r="ALV123" s="1"/>
    </row>
    <row r="124" spans="1:1010" ht="15" customHeight="1" x14ac:dyDescent="0.25">
      <c r="A124" s="68"/>
      <c r="B124" s="68"/>
      <c r="C124" s="68"/>
      <c r="D124" s="41"/>
      <c r="E124" s="171"/>
      <c r="F124" s="69"/>
      <c r="G124" s="42"/>
      <c r="H124" s="42"/>
      <c r="I124" s="69"/>
      <c r="J124" s="69"/>
      <c r="K124" s="70"/>
      <c r="L124" s="67" t="str">
        <f t="shared" si="20"/>
        <v/>
      </c>
      <c r="M124" s="67" t="str">
        <f t="shared" si="21"/>
        <v/>
      </c>
      <c r="N124" s="27">
        <f>IF($L124="",0,IF(ISBLANK($M124)=TRUE(),360,DAYS360($L124,$M124)+1)+IF(DAY($M124)=31,VLOOKUP(MONTH($M124),formula!$B$1:$D$12,3))+IF(AND(MONTH($M124)=2,DAY($M124)=28),2,0))</f>
        <v>0</v>
      </c>
      <c r="O124" s="71">
        <f t="shared" si="22"/>
        <v>0</v>
      </c>
      <c r="P124" s="72"/>
      <c r="Q124" s="73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ALH124" s="1"/>
      <c r="ALI124" s="1"/>
      <c r="ALJ124" s="1"/>
      <c r="ALK124" s="1"/>
      <c r="ALL124" s="1"/>
      <c r="ALM124" s="1"/>
      <c r="ALN124" s="1"/>
      <c r="ALO124" s="1"/>
      <c r="ALP124" s="1"/>
      <c r="ALQ124" s="1"/>
      <c r="ALR124" s="1"/>
      <c r="ALS124" s="1"/>
      <c r="ALT124" s="1"/>
      <c r="ALU124" s="1"/>
      <c r="ALV124" s="1"/>
    </row>
    <row r="125" spans="1:1010" ht="15" customHeight="1" x14ac:dyDescent="0.25">
      <c r="A125" s="68"/>
      <c r="B125" s="68"/>
      <c r="C125" s="68"/>
      <c r="D125" s="41"/>
      <c r="E125" s="171"/>
      <c r="F125" s="69"/>
      <c r="G125" s="42"/>
      <c r="H125" s="42"/>
      <c r="I125" s="69"/>
      <c r="J125" s="69"/>
      <c r="K125" s="70"/>
      <c r="L125" s="67" t="str">
        <f t="shared" si="20"/>
        <v/>
      </c>
      <c r="M125" s="67" t="str">
        <f t="shared" si="21"/>
        <v/>
      </c>
      <c r="N125" s="27">
        <f>IF($L125="",0,IF(ISBLANK($M125)=TRUE(),360,DAYS360($L125,$M125)+1)+IF(DAY($M125)=31,VLOOKUP(MONTH($M125),formula!$B$1:$D$12,3))+IF(AND(MONTH($M125)=2,DAY($M125)=28),2,0))</f>
        <v>0</v>
      </c>
      <c r="O125" s="71">
        <f t="shared" si="22"/>
        <v>0</v>
      </c>
      <c r="P125" s="72"/>
      <c r="Q125" s="73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ALH125" s="1"/>
      <c r="ALI125" s="1"/>
      <c r="ALJ125" s="1"/>
      <c r="ALK125" s="1"/>
      <c r="ALL125" s="1"/>
      <c r="ALM125" s="1"/>
      <c r="ALN125" s="1"/>
      <c r="ALO125" s="1"/>
      <c r="ALP125" s="1"/>
      <c r="ALQ125" s="1"/>
      <c r="ALR125" s="1"/>
      <c r="ALS125" s="1"/>
      <c r="ALT125" s="1"/>
      <c r="ALU125" s="1"/>
      <c r="ALV125" s="1"/>
    </row>
    <row r="126" spans="1:1010" ht="15" customHeight="1" x14ac:dyDescent="0.25">
      <c r="A126" s="68"/>
      <c r="B126" s="68"/>
      <c r="C126" s="68"/>
      <c r="D126" s="41"/>
      <c r="E126" s="171"/>
      <c r="F126" s="69"/>
      <c r="G126" s="42"/>
      <c r="H126" s="42"/>
      <c r="I126" s="69"/>
      <c r="J126" s="69"/>
      <c r="K126" s="70"/>
      <c r="L126" s="67" t="str">
        <f t="shared" si="20"/>
        <v/>
      </c>
      <c r="M126" s="67" t="str">
        <f t="shared" si="21"/>
        <v/>
      </c>
      <c r="N126" s="27">
        <f>IF($L126="",0,IF(ISBLANK($M126)=TRUE(),360,DAYS360($L126,$M126)+1)+IF(DAY($M126)=31,VLOOKUP(MONTH($M126),formula!$B$1:$D$12,3))+IF(AND(MONTH($M126)=2,DAY($M126)=28),2,0))</f>
        <v>0</v>
      </c>
      <c r="O126" s="71">
        <f t="shared" si="22"/>
        <v>0</v>
      </c>
      <c r="P126" s="72"/>
      <c r="Q126" s="73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ALH126" s="1"/>
      <c r="ALI126" s="1"/>
      <c r="ALJ126" s="1"/>
      <c r="ALK126" s="1"/>
      <c r="ALL126" s="1"/>
      <c r="ALM126" s="1"/>
      <c r="ALN126" s="1"/>
      <c r="ALO126" s="1"/>
      <c r="ALP126" s="1"/>
      <c r="ALQ126" s="1"/>
      <c r="ALR126" s="1"/>
      <c r="ALS126" s="1"/>
      <c r="ALT126" s="1"/>
      <c r="ALU126" s="1"/>
      <c r="ALV126" s="1"/>
    </row>
    <row r="127" spans="1:1010" ht="15" customHeight="1" x14ac:dyDescent="0.25">
      <c r="A127" s="68"/>
      <c r="B127" s="68"/>
      <c r="C127" s="68"/>
      <c r="D127" s="41"/>
      <c r="E127" s="171"/>
      <c r="F127" s="69"/>
      <c r="G127" s="42"/>
      <c r="H127" s="42"/>
      <c r="I127" s="69"/>
      <c r="J127" s="69"/>
      <c r="K127" s="70"/>
      <c r="L127" s="67" t="str">
        <f t="shared" si="20"/>
        <v/>
      </c>
      <c r="M127" s="67" t="str">
        <f t="shared" si="21"/>
        <v/>
      </c>
      <c r="N127" s="27">
        <f>IF($L127="",0,IF(ISBLANK($M127)=TRUE(),360,DAYS360($L127,$M127)+1)+IF(DAY($M127)=31,VLOOKUP(MONTH($M127),formula!$B$1:$D$12,3))+IF(AND(MONTH($M127)=2,DAY($M127)=28),2,0))</f>
        <v>0</v>
      </c>
      <c r="O127" s="71">
        <f t="shared" si="22"/>
        <v>0</v>
      </c>
      <c r="P127" s="72"/>
      <c r="Q127" s="73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ALH127" s="1"/>
      <c r="ALI127" s="1"/>
      <c r="ALJ127" s="1"/>
      <c r="ALK127" s="1"/>
      <c r="ALL127" s="1"/>
      <c r="ALM127" s="1"/>
      <c r="ALN127" s="1"/>
      <c r="ALO127" s="1"/>
      <c r="ALP127" s="1"/>
      <c r="ALQ127" s="1"/>
      <c r="ALR127" s="1"/>
      <c r="ALS127" s="1"/>
      <c r="ALT127" s="1"/>
      <c r="ALU127" s="1"/>
      <c r="ALV127" s="1"/>
    </row>
    <row r="128" spans="1:1010" ht="15" customHeight="1" x14ac:dyDescent="0.25">
      <c r="A128" s="68"/>
      <c r="B128" s="68"/>
      <c r="C128" s="68"/>
      <c r="D128" s="41"/>
      <c r="E128" s="171"/>
      <c r="F128" s="69"/>
      <c r="G128" s="42"/>
      <c r="H128" s="42"/>
      <c r="I128" s="69"/>
      <c r="J128" s="69"/>
      <c r="K128" s="70"/>
      <c r="L128" s="67" t="str">
        <f t="shared" si="20"/>
        <v/>
      </c>
      <c r="M128" s="67" t="str">
        <f t="shared" si="21"/>
        <v/>
      </c>
      <c r="N128" s="27">
        <f>IF($L128="",0,IF(ISBLANK($M128)=TRUE(),360,DAYS360($L128,$M128)+1)+IF(DAY($M128)=31,VLOOKUP(MONTH($M128),formula!$B$1:$D$12,3))+IF(AND(MONTH($M128)=2,DAY($M128)=28),2,0))</f>
        <v>0</v>
      </c>
      <c r="O128" s="71">
        <f t="shared" si="22"/>
        <v>0</v>
      </c>
      <c r="P128" s="72"/>
      <c r="Q128" s="73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ALH128" s="1"/>
      <c r="ALI128" s="1"/>
      <c r="ALJ128" s="1"/>
      <c r="ALK128" s="1"/>
      <c r="ALL128" s="1"/>
      <c r="ALM128" s="1"/>
      <c r="ALN128" s="1"/>
      <c r="ALO128" s="1"/>
      <c r="ALP128" s="1"/>
      <c r="ALQ128" s="1"/>
      <c r="ALR128" s="1"/>
      <c r="ALS128" s="1"/>
      <c r="ALT128" s="1"/>
      <c r="ALU128" s="1"/>
      <c r="ALV128" s="1"/>
    </row>
    <row r="129" spans="1:1010" ht="15" customHeight="1" x14ac:dyDescent="0.25">
      <c r="A129" s="68"/>
      <c r="B129" s="68"/>
      <c r="C129" s="68"/>
      <c r="D129" s="41"/>
      <c r="E129" s="171"/>
      <c r="F129" s="69"/>
      <c r="G129" s="42"/>
      <c r="H129" s="42"/>
      <c r="I129" s="69"/>
      <c r="J129" s="69"/>
      <c r="K129" s="70"/>
      <c r="L129" s="67" t="str">
        <f t="shared" si="20"/>
        <v/>
      </c>
      <c r="M129" s="67" t="str">
        <f t="shared" si="21"/>
        <v/>
      </c>
      <c r="N129" s="27">
        <f>IF($L129="",0,IF(ISBLANK($M129)=TRUE(),360,DAYS360($L129,$M129)+1)+IF(DAY($M129)=31,VLOOKUP(MONTH($M129),formula!$B$1:$D$12,3))+IF(AND(MONTH($M129)=2,DAY($M129)=28),2,0))</f>
        <v>0</v>
      </c>
      <c r="O129" s="71">
        <f t="shared" si="22"/>
        <v>0</v>
      </c>
      <c r="P129" s="72"/>
      <c r="Q129" s="73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ALH129" s="1"/>
      <c r="ALI129" s="1"/>
      <c r="ALJ129" s="1"/>
      <c r="ALK129" s="1"/>
      <c r="ALL129" s="1"/>
      <c r="ALM129" s="1"/>
      <c r="ALN129" s="1"/>
      <c r="ALO129" s="1"/>
      <c r="ALP129" s="1"/>
      <c r="ALQ129" s="1"/>
      <c r="ALR129" s="1"/>
      <c r="ALS129" s="1"/>
      <c r="ALT129" s="1"/>
      <c r="ALU129" s="1"/>
      <c r="ALV129" s="1"/>
    </row>
    <row r="130" spans="1:1010" ht="15" customHeight="1" x14ac:dyDescent="0.25">
      <c r="A130" s="68"/>
      <c r="B130" s="68"/>
      <c r="C130" s="68"/>
      <c r="D130" s="41"/>
      <c r="E130" s="171"/>
      <c r="F130" s="69"/>
      <c r="G130" s="42"/>
      <c r="H130" s="42"/>
      <c r="I130" s="69"/>
      <c r="J130" s="69"/>
      <c r="K130" s="70"/>
      <c r="L130" s="67" t="str">
        <f t="shared" si="20"/>
        <v/>
      </c>
      <c r="M130" s="67" t="str">
        <f t="shared" si="21"/>
        <v/>
      </c>
      <c r="N130" s="27">
        <f>IF($L130="",0,IF(ISBLANK($M130)=TRUE(),360,DAYS360($L130,$M130)+1)+IF(DAY($M130)=31,VLOOKUP(MONTH($M130),formula!$B$1:$D$12,3))+IF(AND(MONTH($M130)=2,DAY($M130)=28),2,0))</f>
        <v>0</v>
      </c>
      <c r="O130" s="71">
        <f t="shared" si="22"/>
        <v>0</v>
      </c>
      <c r="P130" s="72"/>
      <c r="Q130" s="73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ALH130" s="1"/>
      <c r="ALI130" s="1"/>
      <c r="ALJ130" s="1"/>
      <c r="ALK130" s="1"/>
      <c r="ALL130" s="1"/>
      <c r="ALM130" s="1"/>
      <c r="ALN130" s="1"/>
      <c r="ALO130" s="1"/>
      <c r="ALP130" s="1"/>
      <c r="ALQ130" s="1"/>
      <c r="ALR130" s="1"/>
      <c r="ALS130" s="1"/>
      <c r="ALT130" s="1"/>
      <c r="ALU130" s="1"/>
      <c r="ALV130" s="1"/>
    </row>
    <row r="131" spans="1:1010" ht="15" customHeight="1" x14ac:dyDescent="0.25">
      <c r="A131" s="68"/>
      <c r="B131" s="68"/>
      <c r="C131" s="68"/>
      <c r="D131" s="41"/>
      <c r="E131" s="171"/>
      <c r="F131" s="69"/>
      <c r="G131" s="42"/>
      <c r="H131" s="42"/>
      <c r="I131" s="69"/>
      <c r="J131" s="69"/>
      <c r="K131" s="70"/>
      <c r="L131" s="67" t="str">
        <f t="shared" si="20"/>
        <v/>
      </c>
      <c r="M131" s="67" t="str">
        <f t="shared" si="21"/>
        <v/>
      </c>
      <c r="N131" s="27">
        <f>IF($L131="",0,IF(ISBLANK($M131)=TRUE(),360,DAYS360($L131,$M131)+1)+IF(DAY($M131)=31,VLOOKUP(MONTH($M131),formula!$B$1:$D$12,3))+IF(AND(MONTH($M131)=2,DAY($M131)=28),2,0))</f>
        <v>0</v>
      </c>
      <c r="O131" s="71">
        <f t="shared" si="22"/>
        <v>0</v>
      </c>
      <c r="P131" s="72"/>
      <c r="Q131" s="73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ALH131" s="1"/>
      <c r="ALI131" s="1"/>
      <c r="ALJ131" s="1"/>
      <c r="ALK131" s="1"/>
      <c r="ALL131" s="1"/>
      <c r="ALM131" s="1"/>
      <c r="ALN131" s="1"/>
      <c r="ALO131" s="1"/>
      <c r="ALP131" s="1"/>
      <c r="ALQ131" s="1"/>
      <c r="ALR131" s="1"/>
      <c r="ALS131" s="1"/>
      <c r="ALT131" s="1"/>
      <c r="ALU131" s="1"/>
      <c r="ALV131" s="1"/>
    </row>
    <row r="132" spans="1:1010" ht="15" customHeight="1" x14ac:dyDescent="0.25">
      <c r="A132" s="68"/>
      <c r="B132" s="68"/>
      <c r="C132" s="68"/>
      <c r="D132" s="41"/>
      <c r="E132" s="171"/>
      <c r="F132" s="69"/>
      <c r="G132" s="42"/>
      <c r="H132" s="42"/>
      <c r="I132" s="69"/>
      <c r="J132" s="69"/>
      <c r="K132" s="70"/>
      <c r="L132" s="67" t="str">
        <f t="shared" si="20"/>
        <v/>
      </c>
      <c r="M132" s="67" t="str">
        <f t="shared" si="21"/>
        <v/>
      </c>
      <c r="N132" s="27">
        <f>IF($L132="",0,IF(ISBLANK($M132)=TRUE(),360,DAYS360($L132,$M132)+1)+IF(DAY($M132)=31,VLOOKUP(MONTH($M132),formula!$B$1:$D$12,3))+IF(AND(MONTH($M132)=2,DAY($M132)=28),2,0))</f>
        <v>0</v>
      </c>
      <c r="O132" s="71">
        <f t="shared" si="22"/>
        <v>0</v>
      </c>
      <c r="P132" s="72"/>
      <c r="Q132" s="73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ALH132" s="1"/>
      <c r="ALI132" s="1"/>
      <c r="ALJ132" s="1"/>
      <c r="ALK132" s="1"/>
      <c r="ALL132" s="1"/>
      <c r="ALM132" s="1"/>
      <c r="ALN132" s="1"/>
      <c r="ALO132" s="1"/>
      <c r="ALP132" s="1"/>
      <c r="ALQ132" s="1"/>
      <c r="ALR132" s="1"/>
      <c r="ALS132" s="1"/>
      <c r="ALT132" s="1"/>
      <c r="ALU132" s="1"/>
      <c r="ALV132" s="1"/>
    </row>
    <row r="133" spans="1:1010" ht="15" customHeight="1" x14ac:dyDescent="0.25">
      <c r="A133" s="68"/>
      <c r="B133" s="68"/>
      <c r="C133" s="68"/>
      <c r="D133" s="41"/>
      <c r="E133" s="171"/>
      <c r="F133" s="69"/>
      <c r="G133" s="42"/>
      <c r="H133" s="42"/>
      <c r="I133" s="69"/>
      <c r="J133" s="69"/>
      <c r="K133" s="70"/>
      <c r="L133" s="67" t="str">
        <f t="shared" si="20"/>
        <v/>
      </c>
      <c r="M133" s="67" t="str">
        <f t="shared" si="21"/>
        <v/>
      </c>
      <c r="N133" s="27">
        <f>IF($L133="",0,IF(ISBLANK($M133)=TRUE(),360,DAYS360($L133,$M133)+1)+IF(DAY($M133)=31,VLOOKUP(MONTH($M133),formula!$B$1:$D$12,3))+IF(AND(MONTH($M133)=2,DAY($M133)=28),2,0))</f>
        <v>0</v>
      </c>
      <c r="O133" s="71">
        <f t="shared" si="22"/>
        <v>0</v>
      </c>
      <c r="P133" s="72"/>
      <c r="Q133" s="73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ALH133" s="1"/>
      <c r="ALI133" s="1"/>
      <c r="ALJ133" s="1"/>
      <c r="ALK133" s="1"/>
      <c r="ALL133" s="1"/>
      <c r="ALM133" s="1"/>
      <c r="ALN133" s="1"/>
      <c r="ALO133" s="1"/>
      <c r="ALP133" s="1"/>
      <c r="ALQ133" s="1"/>
      <c r="ALR133" s="1"/>
      <c r="ALS133" s="1"/>
      <c r="ALT133" s="1"/>
      <c r="ALU133" s="1"/>
      <c r="ALV133" s="1"/>
    </row>
    <row r="134" spans="1:1010" ht="15" customHeight="1" x14ac:dyDescent="0.25">
      <c r="A134" s="68"/>
      <c r="B134" s="68"/>
      <c r="C134" s="68"/>
      <c r="D134" s="41"/>
      <c r="E134" s="171"/>
      <c r="F134" s="69"/>
      <c r="G134" s="42"/>
      <c r="H134" s="42"/>
      <c r="I134" s="69"/>
      <c r="J134" s="69"/>
      <c r="K134" s="70"/>
      <c r="L134" s="67" t="str">
        <f t="shared" si="20"/>
        <v/>
      </c>
      <c r="M134" s="67" t="str">
        <f t="shared" si="21"/>
        <v/>
      </c>
      <c r="N134" s="27">
        <f>IF($L134="",0,IF(ISBLANK($M134)=TRUE(),360,DAYS360($L134,$M134)+1)+IF(DAY($M134)=31,VLOOKUP(MONTH($M134),formula!$B$1:$D$12,3))+IF(AND(MONTH($M134)=2,DAY($M134)=28),2,0))</f>
        <v>0</v>
      </c>
      <c r="O134" s="71">
        <f t="shared" si="22"/>
        <v>0</v>
      </c>
      <c r="P134" s="72"/>
      <c r="Q134" s="73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ALH134" s="1"/>
      <c r="ALI134" s="1"/>
      <c r="ALJ134" s="1"/>
      <c r="ALK134" s="1"/>
      <c r="ALL134" s="1"/>
      <c r="ALM134" s="1"/>
      <c r="ALN134" s="1"/>
      <c r="ALO134" s="1"/>
      <c r="ALP134" s="1"/>
      <c r="ALQ134" s="1"/>
      <c r="ALR134" s="1"/>
      <c r="ALS134" s="1"/>
      <c r="ALT134" s="1"/>
      <c r="ALU134" s="1"/>
      <c r="ALV134" s="1"/>
    </row>
    <row r="135" spans="1:1010" ht="15" customHeight="1" x14ac:dyDescent="0.25">
      <c r="A135" s="68"/>
      <c r="B135" s="68"/>
      <c r="C135" s="68"/>
      <c r="D135" s="41"/>
      <c r="E135" s="171"/>
      <c r="F135" s="69"/>
      <c r="G135" s="42"/>
      <c r="H135" s="42"/>
      <c r="I135" s="69"/>
      <c r="J135" s="69"/>
      <c r="K135" s="70"/>
      <c r="L135" s="67" t="str">
        <f t="shared" si="20"/>
        <v/>
      </c>
      <c r="M135" s="67" t="str">
        <f t="shared" si="21"/>
        <v/>
      </c>
      <c r="N135" s="27">
        <f>IF($L135="",0,IF(ISBLANK($M135)=TRUE(),360,DAYS360($L135,$M135)+1)+IF(DAY($M135)=31,VLOOKUP(MONTH($M135),formula!$B$1:$D$12,3))+IF(AND(MONTH($M135)=2,DAY($M135)=28),2,0))</f>
        <v>0</v>
      </c>
      <c r="O135" s="71">
        <f t="shared" si="22"/>
        <v>0</v>
      </c>
      <c r="P135" s="72"/>
      <c r="Q135" s="73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ALH135" s="1"/>
      <c r="ALI135" s="1"/>
      <c r="ALJ135" s="1"/>
      <c r="ALK135" s="1"/>
      <c r="ALL135" s="1"/>
      <c r="ALM135" s="1"/>
      <c r="ALN135" s="1"/>
      <c r="ALO135" s="1"/>
      <c r="ALP135" s="1"/>
      <c r="ALQ135" s="1"/>
      <c r="ALR135" s="1"/>
      <c r="ALS135" s="1"/>
      <c r="ALT135" s="1"/>
      <c r="ALU135" s="1"/>
      <c r="ALV135" s="1"/>
    </row>
    <row r="136" spans="1:1010" ht="15" customHeight="1" x14ac:dyDescent="0.25">
      <c r="A136" s="68"/>
      <c r="B136" s="68"/>
      <c r="C136" s="68"/>
      <c r="D136" s="41"/>
      <c r="E136" s="171"/>
      <c r="F136" s="69"/>
      <c r="G136" s="42"/>
      <c r="H136" s="42"/>
      <c r="I136" s="69"/>
      <c r="J136" s="69"/>
      <c r="K136" s="70"/>
      <c r="L136" s="67" t="str">
        <f t="shared" si="20"/>
        <v/>
      </c>
      <c r="M136" s="67" t="str">
        <f t="shared" si="21"/>
        <v/>
      </c>
      <c r="N136" s="27">
        <f>IF($L136="",0,IF(ISBLANK($M136)=TRUE(),360,DAYS360($L136,$M136)+1)+IF(DAY($M136)=31,VLOOKUP(MONTH($M136),formula!$B$1:$D$12,3))+IF(AND(MONTH($M136)=2,DAY($M136)=28),2,0))</f>
        <v>0</v>
      </c>
      <c r="O136" s="71">
        <f t="shared" si="22"/>
        <v>0</v>
      </c>
      <c r="P136" s="72"/>
      <c r="Q136" s="73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ALH136" s="1"/>
      <c r="ALI136" s="1"/>
      <c r="ALJ136" s="1"/>
      <c r="ALK136" s="1"/>
      <c r="ALL136" s="1"/>
      <c r="ALM136" s="1"/>
      <c r="ALN136" s="1"/>
      <c r="ALO136" s="1"/>
      <c r="ALP136" s="1"/>
      <c r="ALQ136" s="1"/>
      <c r="ALR136" s="1"/>
      <c r="ALS136" s="1"/>
      <c r="ALT136" s="1"/>
      <c r="ALU136" s="1"/>
      <c r="ALV136" s="1"/>
    </row>
    <row r="137" spans="1:1010" ht="15" customHeight="1" x14ac:dyDescent="0.25">
      <c r="A137" s="68"/>
      <c r="B137" s="68"/>
      <c r="C137" s="68"/>
      <c r="D137" s="41"/>
      <c r="E137" s="171"/>
      <c r="F137" s="69"/>
      <c r="G137" s="42"/>
      <c r="H137" s="42"/>
      <c r="I137" s="69"/>
      <c r="J137" s="69"/>
      <c r="K137" s="70"/>
      <c r="L137" s="67" t="str">
        <f t="shared" si="20"/>
        <v/>
      </c>
      <c r="M137" s="67" t="str">
        <f t="shared" si="21"/>
        <v/>
      </c>
      <c r="N137" s="27">
        <f>IF($L137="",0,IF(ISBLANK($M137)=TRUE(),360,DAYS360($L137,$M137)+1)+IF(DAY($M137)=31,VLOOKUP(MONTH($M137),formula!$B$1:$D$12,3))+IF(AND(MONTH($M137)=2,DAY($M137)=28),2,0))</f>
        <v>0</v>
      </c>
      <c r="O137" s="71">
        <f t="shared" si="22"/>
        <v>0</v>
      </c>
      <c r="P137" s="72"/>
      <c r="Q137" s="73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ALH137" s="1"/>
      <c r="ALI137" s="1"/>
      <c r="ALJ137" s="1"/>
      <c r="ALK137" s="1"/>
      <c r="ALL137" s="1"/>
      <c r="ALM137" s="1"/>
      <c r="ALN137" s="1"/>
      <c r="ALO137" s="1"/>
      <c r="ALP137" s="1"/>
      <c r="ALQ137" s="1"/>
      <c r="ALR137" s="1"/>
      <c r="ALS137" s="1"/>
      <c r="ALT137" s="1"/>
      <c r="ALU137" s="1"/>
      <c r="ALV137" s="1"/>
    </row>
    <row r="138" spans="1:1010" ht="15" customHeight="1" x14ac:dyDescent="0.25">
      <c r="A138" s="68"/>
      <c r="B138" s="68"/>
      <c r="C138" s="68"/>
      <c r="D138" s="41"/>
      <c r="E138" s="171"/>
      <c r="F138" s="69"/>
      <c r="G138" s="42"/>
      <c r="H138" s="42"/>
      <c r="I138" s="69"/>
      <c r="J138" s="69"/>
      <c r="K138" s="70"/>
      <c r="L138" s="67" t="str">
        <f t="shared" si="20"/>
        <v/>
      </c>
      <c r="M138" s="67" t="str">
        <f t="shared" si="21"/>
        <v/>
      </c>
      <c r="N138" s="27">
        <f>IF($L138="",0,IF(ISBLANK($M138)=TRUE(),360,DAYS360($L138,$M138)+1)+IF(DAY($M138)=31,VLOOKUP(MONTH($M138),formula!$B$1:$D$12,3))+IF(AND(MONTH($M138)=2,DAY($M138)=28),2,0))</f>
        <v>0</v>
      </c>
      <c r="O138" s="71">
        <f t="shared" si="22"/>
        <v>0</v>
      </c>
      <c r="P138" s="72"/>
      <c r="Q138" s="73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</row>
    <row r="139" spans="1:1010" ht="15" customHeight="1" x14ac:dyDescent="0.25">
      <c r="A139" s="68"/>
      <c r="B139" s="68"/>
      <c r="C139" s="68"/>
      <c r="D139" s="41"/>
      <c r="E139" s="171"/>
      <c r="F139" s="69"/>
      <c r="G139" s="42"/>
      <c r="H139" s="42"/>
      <c r="I139" s="69"/>
      <c r="J139" s="69"/>
      <c r="K139" s="70"/>
      <c r="L139" s="67" t="str">
        <f t="shared" si="20"/>
        <v/>
      </c>
      <c r="M139" s="67" t="str">
        <f t="shared" si="21"/>
        <v/>
      </c>
      <c r="N139" s="27">
        <f>IF($L139="",0,IF(ISBLANK($M139)=TRUE(),360,DAYS360($L139,$M139)+1)+IF(DAY($M139)=31,VLOOKUP(MONTH($M139),formula!$B$1:$D$12,3))+IF(AND(MONTH($M139)=2,DAY($M139)=28),2,0))</f>
        <v>0</v>
      </c>
      <c r="O139" s="71">
        <f t="shared" si="22"/>
        <v>0</v>
      </c>
      <c r="P139" s="72"/>
      <c r="Q139" s="73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ALH139" s="1"/>
      <c r="ALI139" s="1"/>
      <c r="ALJ139" s="1"/>
      <c r="ALK139" s="1"/>
      <c r="ALL139" s="1"/>
      <c r="ALM139" s="1"/>
      <c r="ALN139" s="1"/>
      <c r="ALO139" s="1"/>
      <c r="ALP139" s="1"/>
      <c r="ALQ139" s="1"/>
      <c r="ALR139" s="1"/>
      <c r="ALS139" s="1"/>
      <c r="ALT139" s="1"/>
      <c r="ALU139" s="1"/>
      <c r="ALV139" s="1"/>
    </row>
    <row r="140" spans="1:1010" ht="15" customHeight="1" x14ac:dyDescent="0.25">
      <c r="A140" s="68"/>
      <c r="B140" s="68"/>
      <c r="C140" s="68"/>
      <c r="D140" s="41"/>
      <c r="E140" s="171"/>
      <c r="F140" s="69"/>
      <c r="G140" s="42"/>
      <c r="H140" s="42"/>
      <c r="I140" s="69"/>
      <c r="J140" s="69"/>
      <c r="K140" s="70"/>
      <c r="L140" s="67" t="str">
        <f t="shared" ref="L140:L169" si="23">IF(ISBLANK(I140)=TRUE(),"",IF(AND(J140&lt;$L$39,ISBLANK(J140)=FALSE()),"",IF(I140&lt;$L$39,$L$39,I140)))</f>
        <v/>
      </c>
      <c r="M140" s="67" t="str">
        <f t="shared" ref="M140:M169" si="24">IF(AND(ISBLANK(I140),ISBLANK(J140)),"",(IF(ISBLANK(J140)=TRUE(),$M$39,IF(J140&lt;$L$39," ",IF(J140&gt;$M$39,M$39,J140)))))</f>
        <v/>
      </c>
      <c r="N140" s="27">
        <f>IF($L140="",0,IF(ISBLANK($M140)=TRUE(),360,DAYS360($L140,$M140)+1)+IF(DAY($M140)=31,VLOOKUP(MONTH($M140),formula!$B$1:$D$12,3))+IF(AND(MONTH($M140)=2,DAY($M140)=28),2,0))</f>
        <v>0</v>
      </c>
      <c r="O140" s="71">
        <f t="shared" si="22"/>
        <v>0</v>
      </c>
      <c r="P140" s="72"/>
      <c r="Q140" s="73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ALH140" s="1"/>
      <c r="ALI140" s="1"/>
      <c r="ALJ140" s="1"/>
      <c r="ALK140" s="1"/>
      <c r="ALL140" s="1"/>
      <c r="ALM140" s="1"/>
      <c r="ALN140" s="1"/>
      <c r="ALO140" s="1"/>
      <c r="ALP140" s="1"/>
      <c r="ALQ140" s="1"/>
      <c r="ALR140" s="1"/>
      <c r="ALS140" s="1"/>
      <c r="ALT140" s="1"/>
      <c r="ALU140" s="1"/>
      <c r="ALV140" s="1"/>
    </row>
    <row r="141" spans="1:1010" ht="15" customHeight="1" x14ac:dyDescent="0.25">
      <c r="A141" s="68"/>
      <c r="B141" s="68"/>
      <c r="C141" s="68"/>
      <c r="D141" s="41"/>
      <c r="E141" s="171"/>
      <c r="F141" s="69"/>
      <c r="G141" s="42"/>
      <c r="H141" s="42"/>
      <c r="I141" s="69"/>
      <c r="J141" s="69"/>
      <c r="K141" s="70"/>
      <c r="L141" s="67" t="str">
        <f t="shared" si="23"/>
        <v/>
      </c>
      <c r="M141" s="67" t="str">
        <f t="shared" si="24"/>
        <v/>
      </c>
      <c r="N141" s="27">
        <f>IF($L141="",0,IF(ISBLANK($M141)=TRUE(),360,DAYS360($L141,$M141)+1)+IF(DAY($M141)=31,VLOOKUP(MONTH($M141),formula!$B$1:$D$12,3))+IF(AND(MONTH($M141)=2,DAY($M141)=28),2,0))</f>
        <v>0</v>
      </c>
      <c r="O141" s="71">
        <f t="shared" si="22"/>
        <v>0</v>
      </c>
      <c r="P141" s="72"/>
      <c r="Q141" s="73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ALH141" s="1"/>
      <c r="ALI141" s="1"/>
      <c r="ALJ141" s="1"/>
      <c r="ALK141" s="1"/>
      <c r="ALL141" s="1"/>
      <c r="ALM141" s="1"/>
      <c r="ALN141" s="1"/>
      <c r="ALO141" s="1"/>
      <c r="ALP141" s="1"/>
      <c r="ALQ141" s="1"/>
      <c r="ALR141" s="1"/>
      <c r="ALS141" s="1"/>
      <c r="ALT141" s="1"/>
      <c r="ALU141" s="1"/>
      <c r="ALV141" s="1"/>
    </row>
    <row r="142" spans="1:1010" ht="15" customHeight="1" x14ac:dyDescent="0.25">
      <c r="A142" s="68"/>
      <c r="B142" s="68"/>
      <c r="C142" s="68"/>
      <c r="D142" s="41"/>
      <c r="E142" s="171"/>
      <c r="F142" s="69"/>
      <c r="G142" s="42"/>
      <c r="H142" s="42"/>
      <c r="I142" s="69"/>
      <c r="J142" s="69"/>
      <c r="K142" s="70"/>
      <c r="L142" s="67" t="str">
        <f t="shared" si="23"/>
        <v/>
      </c>
      <c r="M142" s="67" t="str">
        <f t="shared" si="24"/>
        <v/>
      </c>
      <c r="N142" s="27">
        <f>IF($L142="",0,IF(ISBLANK($M142)=TRUE(),360,DAYS360($L142,$M142)+1)+IF(DAY($M142)=31,VLOOKUP(MONTH($M142),formula!$B$1:$D$12,3))+IF(AND(MONTH($M142)=2,DAY($M142)=28),2,0))</f>
        <v>0</v>
      </c>
      <c r="O142" s="71">
        <f t="shared" si="22"/>
        <v>0</v>
      </c>
      <c r="P142" s="72"/>
      <c r="Q142" s="73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ALH142" s="1"/>
      <c r="ALI142" s="1"/>
      <c r="ALJ142" s="1"/>
      <c r="ALK142" s="1"/>
      <c r="ALL142" s="1"/>
      <c r="ALM142" s="1"/>
      <c r="ALN142" s="1"/>
      <c r="ALO142" s="1"/>
      <c r="ALP142" s="1"/>
      <c r="ALQ142" s="1"/>
      <c r="ALR142" s="1"/>
      <c r="ALS142" s="1"/>
      <c r="ALT142" s="1"/>
      <c r="ALU142" s="1"/>
      <c r="ALV142" s="1"/>
    </row>
    <row r="143" spans="1:1010" ht="15" customHeight="1" x14ac:dyDescent="0.25">
      <c r="A143" s="68"/>
      <c r="B143" s="68"/>
      <c r="C143" s="68"/>
      <c r="D143" s="41"/>
      <c r="E143" s="171"/>
      <c r="F143" s="69"/>
      <c r="G143" s="42"/>
      <c r="H143" s="42"/>
      <c r="I143" s="69"/>
      <c r="J143" s="69"/>
      <c r="K143" s="70"/>
      <c r="L143" s="67" t="str">
        <f t="shared" si="23"/>
        <v/>
      </c>
      <c r="M143" s="67" t="str">
        <f t="shared" si="24"/>
        <v/>
      </c>
      <c r="N143" s="27">
        <f>IF($L143="",0,IF(ISBLANK($M143)=TRUE(),360,DAYS360($L143,$M143)+1)+IF(DAY($M143)=31,VLOOKUP(MONTH($M143),formula!$B$1:$D$12,3))+IF(AND(MONTH($M143)=2,DAY($M143)=28),2,0))</f>
        <v>0</v>
      </c>
      <c r="O143" s="71">
        <f t="shared" si="22"/>
        <v>0</v>
      </c>
      <c r="P143" s="72"/>
      <c r="Q143" s="73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ALH143" s="1"/>
      <c r="ALI143" s="1"/>
      <c r="ALJ143" s="1"/>
      <c r="ALK143" s="1"/>
      <c r="ALL143" s="1"/>
      <c r="ALM143" s="1"/>
      <c r="ALN143" s="1"/>
      <c r="ALO143" s="1"/>
      <c r="ALP143" s="1"/>
      <c r="ALQ143" s="1"/>
      <c r="ALR143" s="1"/>
      <c r="ALS143" s="1"/>
      <c r="ALT143" s="1"/>
      <c r="ALU143" s="1"/>
      <c r="ALV143" s="1"/>
    </row>
    <row r="144" spans="1:1010" ht="15" customHeight="1" x14ac:dyDescent="0.25">
      <c r="A144" s="68"/>
      <c r="B144" s="68"/>
      <c r="C144" s="68"/>
      <c r="D144" s="41"/>
      <c r="E144" s="171"/>
      <c r="F144" s="69"/>
      <c r="G144" s="42"/>
      <c r="H144" s="42"/>
      <c r="I144" s="69"/>
      <c r="J144" s="69"/>
      <c r="K144" s="70"/>
      <c r="L144" s="67" t="str">
        <f t="shared" si="23"/>
        <v/>
      </c>
      <c r="M144" s="67" t="str">
        <f t="shared" si="24"/>
        <v/>
      </c>
      <c r="N144" s="27">
        <f>IF($L144="",0,IF(ISBLANK($M144)=TRUE(),360,DAYS360($L144,$M144)+1)+IF(DAY($M144)=31,VLOOKUP(MONTH($M144),formula!$B$1:$D$12,3))+IF(AND(MONTH($M144)=2,DAY($M144)=28),2,0))</f>
        <v>0</v>
      </c>
      <c r="O144" s="71">
        <f t="shared" si="22"/>
        <v>0</v>
      </c>
      <c r="P144" s="72"/>
      <c r="Q144" s="73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ALH144" s="1"/>
      <c r="ALI144" s="1"/>
      <c r="ALJ144" s="1"/>
      <c r="ALK144" s="1"/>
      <c r="ALL144" s="1"/>
      <c r="ALM144" s="1"/>
      <c r="ALN144" s="1"/>
      <c r="ALO144" s="1"/>
      <c r="ALP144" s="1"/>
      <c r="ALQ144" s="1"/>
      <c r="ALR144" s="1"/>
      <c r="ALS144" s="1"/>
      <c r="ALT144" s="1"/>
      <c r="ALU144" s="1"/>
      <c r="ALV144" s="1"/>
    </row>
    <row r="145" spans="1:1010" ht="15" customHeight="1" x14ac:dyDescent="0.25">
      <c r="A145" s="68"/>
      <c r="B145" s="68"/>
      <c r="C145" s="68"/>
      <c r="D145" s="41"/>
      <c r="E145" s="171"/>
      <c r="F145" s="69"/>
      <c r="G145" s="42"/>
      <c r="H145" s="42"/>
      <c r="I145" s="69"/>
      <c r="J145" s="69"/>
      <c r="K145" s="70"/>
      <c r="L145" s="67" t="str">
        <f t="shared" si="23"/>
        <v/>
      </c>
      <c r="M145" s="67" t="str">
        <f t="shared" si="24"/>
        <v/>
      </c>
      <c r="N145" s="27">
        <f>IF($L145="",0,IF(ISBLANK($M145)=TRUE(),360,DAYS360($L145,$M145)+1)+IF(DAY($M145)=31,VLOOKUP(MONTH($M145),formula!$B$1:$D$12,3))+IF(AND(MONTH($M145)=2,DAY($M145)=28),2,0))</f>
        <v>0</v>
      </c>
      <c r="O145" s="71">
        <f t="shared" si="22"/>
        <v>0</v>
      </c>
      <c r="P145" s="72"/>
      <c r="Q145" s="73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ALH145" s="1"/>
      <c r="ALI145" s="1"/>
      <c r="ALJ145" s="1"/>
      <c r="ALK145" s="1"/>
      <c r="ALL145" s="1"/>
      <c r="ALM145" s="1"/>
      <c r="ALN145" s="1"/>
      <c r="ALO145" s="1"/>
      <c r="ALP145" s="1"/>
      <c r="ALQ145" s="1"/>
      <c r="ALR145" s="1"/>
      <c r="ALS145" s="1"/>
      <c r="ALT145" s="1"/>
      <c r="ALU145" s="1"/>
      <c r="ALV145" s="1"/>
    </row>
    <row r="146" spans="1:1010" ht="15" customHeight="1" x14ac:dyDescent="0.25">
      <c r="A146" s="68"/>
      <c r="B146" s="68"/>
      <c r="C146" s="68"/>
      <c r="D146" s="41"/>
      <c r="E146" s="171"/>
      <c r="F146" s="69"/>
      <c r="G146" s="42"/>
      <c r="H146" s="42"/>
      <c r="I146" s="69"/>
      <c r="J146" s="69"/>
      <c r="K146" s="70"/>
      <c r="L146" s="67" t="str">
        <f t="shared" si="23"/>
        <v/>
      </c>
      <c r="M146" s="67" t="str">
        <f t="shared" si="24"/>
        <v/>
      </c>
      <c r="N146" s="27">
        <f>IF($L146="",0,IF(ISBLANK($M146)=TRUE(),360,DAYS360($L146,$M146)+1)+IF(DAY($M146)=31,VLOOKUP(MONTH($M146),formula!$B$1:$D$12,3))+IF(AND(MONTH($M146)=2,DAY($M146)=28),2,0))</f>
        <v>0</v>
      </c>
      <c r="O146" s="71">
        <f t="shared" si="22"/>
        <v>0</v>
      </c>
      <c r="P146" s="72"/>
      <c r="Q146" s="73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ALH146" s="1"/>
      <c r="ALI146" s="1"/>
      <c r="ALJ146" s="1"/>
      <c r="ALK146" s="1"/>
      <c r="ALL146" s="1"/>
      <c r="ALM146" s="1"/>
      <c r="ALN146" s="1"/>
      <c r="ALO146" s="1"/>
      <c r="ALP146" s="1"/>
      <c r="ALQ146" s="1"/>
      <c r="ALR146" s="1"/>
      <c r="ALS146" s="1"/>
      <c r="ALT146" s="1"/>
      <c r="ALU146" s="1"/>
      <c r="ALV146" s="1"/>
    </row>
    <row r="147" spans="1:1010" ht="15" customHeight="1" x14ac:dyDescent="0.25">
      <c r="A147" s="68"/>
      <c r="B147" s="68"/>
      <c r="C147" s="68"/>
      <c r="D147" s="41"/>
      <c r="E147" s="171"/>
      <c r="F147" s="69"/>
      <c r="G147" s="42"/>
      <c r="H147" s="42"/>
      <c r="I147" s="69"/>
      <c r="J147" s="69"/>
      <c r="K147" s="70"/>
      <c r="L147" s="67" t="str">
        <f t="shared" si="23"/>
        <v/>
      </c>
      <c r="M147" s="67" t="str">
        <f t="shared" si="24"/>
        <v/>
      </c>
      <c r="N147" s="27">
        <f>IF($L147="",0,IF(ISBLANK($M147)=TRUE(),360,DAYS360($L147,$M147)+1)+IF(DAY($M147)=31,VLOOKUP(MONTH($M147),formula!$B$1:$D$12,3))+IF(AND(MONTH($M147)=2,DAY($M147)=28),2,0))</f>
        <v>0</v>
      </c>
      <c r="O147" s="71">
        <f t="shared" si="22"/>
        <v>0</v>
      </c>
      <c r="P147" s="72"/>
      <c r="Q147" s="73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ALH147" s="1"/>
      <c r="ALI147" s="1"/>
      <c r="ALJ147" s="1"/>
      <c r="ALK147" s="1"/>
      <c r="ALL147" s="1"/>
      <c r="ALM147" s="1"/>
      <c r="ALN147" s="1"/>
      <c r="ALO147" s="1"/>
      <c r="ALP147" s="1"/>
      <c r="ALQ147" s="1"/>
      <c r="ALR147" s="1"/>
      <c r="ALS147" s="1"/>
      <c r="ALT147" s="1"/>
      <c r="ALU147" s="1"/>
      <c r="ALV147" s="1"/>
    </row>
    <row r="148" spans="1:1010" ht="15" customHeight="1" x14ac:dyDescent="0.25">
      <c r="A148" s="68"/>
      <c r="B148" s="68"/>
      <c r="C148" s="68"/>
      <c r="D148" s="41"/>
      <c r="E148" s="171"/>
      <c r="F148" s="69"/>
      <c r="G148" s="42"/>
      <c r="H148" s="42"/>
      <c r="I148" s="69"/>
      <c r="J148" s="69"/>
      <c r="K148" s="70"/>
      <c r="L148" s="67" t="str">
        <f t="shared" si="23"/>
        <v/>
      </c>
      <c r="M148" s="67" t="str">
        <f t="shared" si="24"/>
        <v/>
      </c>
      <c r="N148" s="27">
        <f>IF($L148="",0,IF(ISBLANK($M148)=TRUE(),360,DAYS360($L148,$M148)+1)+IF(DAY($M148)=31,VLOOKUP(MONTH($M148),formula!$B$1:$D$12,3))+IF(AND(MONTH($M148)=2,DAY($M148)=28),2,0))</f>
        <v>0</v>
      </c>
      <c r="O148" s="71">
        <f t="shared" si="22"/>
        <v>0</v>
      </c>
      <c r="P148" s="72"/>
      <c r="Q148" s="73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ALH148" s="1"/>
      <c r="ALI148" s="1"/>
      <c r="ALJ148" s="1"/>
      <c r="ALK148" s="1"/>
      <c r="ALL148" s="1"/>
      <c r="ALM148" s="1"/>
      <c r="ALN148" s="1"/>
      <c r="ALO148" s="1"/>
      <c r="ALP148" s="1"/>
      <c r="ALQ148" s="1"/>
      <c r="ALR148" s="1"/>
      <c r="ALS148" s="1"/>
      <c r="ALT148" s="1"/>
      <c r="ALU148" s="1"/>
      <c r="ALV148" s="1"/>
    </row>
    <row r="149" spans="1:1010" ht="15" customHeight="1" x14ac:dyDescent="0.25">
      <c r="A149" s="68"/>
      <c r="B149" s="68"/>
      <c r="C149" s="68"/>
      <c r="D149" s="41"/>
      <c r="E149" s="171"/>
      <c r="F149" s="69"/>
      <c r="G149" s="42"/>
      <c r="H149" s="42"/>
      <c r="I149" s="69"/>
      <c r="J149" s="69"/>
      <c r="K149" s="70"/>
      <c r="L149" s="67" t="str">
        <f t="shared" si="23"/>
        <v/>
      </c>
      <c r="M149" s="67" t="str">
        <f t="shared" si="24"/>
        <v/>
      </c>
      <c r="N149" s="27">
        <f>IF($L149="",0,IF(ISBLANK($M149)=TRUE(),360,DAYS360($L149,$M149)+1)+IF(DAY($M149)=31,VLOOKUP(MONTH($M149),formula!$B$1:$D$12,3))+IF(AND(MONTH($M149)=2,DAY($M149)=28),2,0))</f>
        <v>0</v>
      </c>
      <c r="O149" s="71">
        <f t="shared" si="22"/>
        <v>0</v>
      </c>
      <c r="P149" s="72"/>
      <c r="Q149" s="73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ALH149" s="1"/>
      <c r="ALI149" s="1"/>
      <c r="ALJ149" s="1"/>
      <c r="ALK149" s="1"/>
      <c r="ALL149" s="1"/>
      <c r="ALM149" s="1"/>
      <c r="ALN149" s="1"/>
      <c r="ALO149" s="1"/>
      <c r="ALP149" s="1"/>
      <c r="ALQ149" s="1"/>
      <c r="ALR149" s="1"/>
      <c r="ALS149" s="1"/>
      <c r="ALT149" s="1"/>
      <c r="ALU149" s="1"/>
      <c r="ALV149" s="1"/>
    </row>
    <row r="150" spans="1:1010" ht="15" customHeight="1" x14ac:dyDescent="0.25">
      <c r="A150" s="68"/>
      <c r="B150" s="68"/>
      <c r="C150" s="68"/>
      <c r="D150" s="41"/>
      <c r="E150" s="171"/>
      <c r="F150" s="69"/>
      <c r="G150" s="42"/>
      <c r="H150" s="42"/>
      <c r="I150" s="69"/>
      <c r="J150" s="69"/>
      <c r="K150" s="70"/>
      <c r="L150" s="67" t="str">
        <f t="shared" si="23"/>
        <v/>
      </c>
      <c r="M150" s="67" t="str">
        <f t="shared" si="24"/>
        <v/>
      </c>
      <c r="N150" s="27">
        <f>IF($L150="",0,IF(ISBLANK($M150)=TRUE(),360,DAYS360($L150,$M150)+1)+IF(DAY($M150)=31,VLOOKUP(MONTH($M150),formula!$B$1:$D$12,3))+IF(AND(MONTH($M150)=2,DAY($M150)=28),2,0))</f>
        <v>0</v>
      </c>
      <c r="O150" s="71">
        <f t="shared" si="22"/>
        <v>0</v>
      </c>
      <c r="P150" s="72"/>
      <c r="Q150" s="73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ALH150" s="1"/>
      <c r="ALI150" s="1"/>
      <c r="ALJ150" s="1"/>
      <c r="ALK150" s="1"/>
      <c r="ALL150" s="1"/>
      <c r="ALM150" s="1"/>
      <c r="ALN150" s="1"/>
      <c r="ALO150" s="1"/>
      <c r="ALP150" s="1"/>
      <c r="ALQ150" s="1"/>
      <c r="ALR150" s="1"/>
      <c r="ALS150" s="1"/>
      <c r="ALT150" s="1"/>
      <c r="ALU150" s="1"/>
      <c r="ALV150" s="1"/>
    </row>
    <row r="151" spans="1:1010" ht="15" customHeight="1" x14ac:dyDescent="0.25">
      <c r="A151" s="68"/>
      <c r="B151" s="68"/>
      <c r="C151" s="68"/>
      <c r="D151" s="41"/>
      <c r="E151" s="171"/>
      <c r="F151" s="69"/>
      <c r="G151" s="42"/>
      <c r="H151" s="42"/>
      <c r="I151" s="69"/>
      <c r="J151" s="69"/>
      <c r="K151" s="70"/>
      <c r="L151" s="67" t="str">
        <f t="shared" si="23"/>
        <v/>
      </c>
      <c r="M151" s="67" t="str">
        <f t="shared" si="24"/>
        <v/>
      </c>
      <c r="N151" s="27">
        <f>IF($L151="",0,IF(ISBLANK($M151)=TRUE(),360,DAYS360($L151,$M151)+1)+IF(DAY($M151)=31,VLOOKUP(MONTH($M151),formula!$B$1:$D$12,3))+IF(AND(MONTH($M151)=2,DAY($M151)=28),2,0))</f>
        <v>0</v>
      </c>
      <c r="O151" s="71">
        <f t="shared" si="22"/>
        <v>0</v>
      </c>
      <c r="P151" s="72"/>
      <c r="Q151" s="73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ALH151" s="1"/>
      <c r="ALI151" s="1"/>
      <c r="ALJ151" s="1"/>
      <c r="ALK151" s="1"/>
      <c r="ALL151" s="1"/>
      <c r="ALM151" s="1"/>
      <c r="ALN151" s="1"/>
      <c r="ALO151" s="1"/>
      <c r="ALP151" s="1"/>
      <c r="ALQ151" s="1"/>
      <c r="ALR151" s="1"/>
      <c r="ALS151" s="1"/>
      <c r="ALT151" s="1"/>
      <c r="ALU151" s="1"/>
      <c r="ALV151" s="1"/>
    </row>
    <row r="152" spans="1:1010" ht="15" customHeight="1" x14ac:dyDescent="0.25">
      <c r="A152" s="68"/>
      <c r="B152" s="68"/>
      <c r="C152" s="68"/>
      <c r="D152" s="41"/>
      <c r="E152" s="171"/>
      <c r="F152" s="69"/>
      <c r="G152" s="42"/>
      <c r="H152" s="42"/>
      <c r="I152" s="69"/>
      <c r="J152" s="69"/>
      <c r="K152" s="70"/>
      <c r="L152" s="67" t="str">
        <f t="shared" si="23"/>
        <v/>
      </c>
      <c r="M152" s="67" t="str">
        <f t="shared" si="24"/>
        <v/>
      </c>
      <c r="N152" s="27">
        <f>IF($L152="",0,IF(ISBLANK($M152)=TRUE(),360,DAYS360($L152,$M152)+1)+IF(DAY($M152)=31,VLOOKUP(MONTH($M152),formula!$B$1:$D$12,3))+IF(AND(MONTH($M152)=2,DAY($M152)=28),2,0))</f>
        <v>0</v>
      </c>
      <c r="O152" s="71">
        <f t="shared" si="22"/>
        <v>0</v>
      </c>
      <c r="P152" s="72"/>
      <c r="Q152" s="73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</row>
    <row r="153" spans="1:1010" ht="15" customHeight="1" x14ac:dyDescent="0.25">
      <c r="A153" s="68"/>
      <c r="B153" s="68"/>
      <c r="C153" s="68"/>
      <c r="D153" s="41"/>
      <c r="E153" s="171"/>
      <c r="F153" s="69"/>
      <c r="G153" s="42"/>
      <c r="H153" s="42"/>
      <c r="I153" s="69"/>
      <c r="J153" s="69"/>
      <c r="K153" s="70"/>
      <c r="L153" s="67" t="str">
        <f t="shared" si="23"/>
        <v/>
      </c>
      <c r="M153" s="67" t="str">
        <f t="shared" si="24"/>
        <v/>
      </c>
      <c r="N153" s="27">
        <f>IF($L153="",0,IF(ISBLANK($M153)=TRUE(),360,DAYS360($L153,$M153)+1)+IF(DAY($M153)=31,VLOOKUP(MONTH($M153),formula!$B$1:$D$12,3))+IF(AND(MONTH($M153)=2,DAY($M153)=28),2,0))</f>
        <v>0</v>
      </c>
      <c r="O153" s="71">
        <f t="shared" si="22"/>
        <v>0</v>
      </c>
      <c r="P153" s="72"/>
      <c r="Q153" s="73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ALH153" s="1"/>
      <c r="ALI153" s="1"/>
      <c r="ALJ153" s="1"/>
      <c r="ALK153" s="1"/>
      <c r="ALL153" s="1"/>
      <c r="ALM153" s="1"/>
      <c r="ALN153" s="1"/>
      <c r="ALO153" s="1"/>
      <c r="ALP153" s="1"/>
      <c r="ALQ153" s="1"/>
      <c r="ALR153" s="1"/>
      <c r="ALS153" s="1"/>
      <c r="ALT153" s="1"/>
      <c r="ALU153" s="1"/>
      <c r="ALV153" s="1"/>
    </row>
    <row r="154" spans="1:1010" ht="15" customHeight="1" x14ac:dyDescent="0.25">
      <c r="A154" s="68"/>
      <c r="B154" s="68"/>
      <c r="C154" s="68"/>
      <c r="D154" s="41"/>
      <c r="E154" s="171"/>
      <c r="F154" s="69"/>
      <c r="G154" s="42"/>
      <c r="H154" s="42"/>
      <c r="I154" s="69"/>
      <c r="J154" s="69"/>
      <c r="K154" s="70"/>
      <c r="L154" s="67" t="str">
        <f t="shared" si="23"/>
        <v/>
      </c>
      <c r="M154" s="67" t="str">
        <f t="shared" si="24"/>
        <v/>
      </c>
      <c r="N154" s="27">
        <f>IF($L154="",0,IF(ISBLANK($M154)=TRUE(),360,DAYS360($L154,$M154)+1)+IF(DAY($M154)=31,VLOOKUP(MONTH($M154),formula!$B$1:$D$12,3))+IF(AND(MONTH($M154)=2,DAY($M154)=28),2,0))</f>
        <v>0</v>
      </c>
      <c r="O154" s="71">
        <f t="shared" si="22"/>
        <v>0</v>
      </c>
      <c r="P154" s="72"/>
      <c r="Q154" s="73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ALH154" s="1"/>
      <c r="ALI154" s="1"/>
      <c r="ALJ154" s="1"/>
      <c r="ALK154" s="1"/>
      <c r="ALL154" s="1"/>
      <c r="ALM154" s="1"/>
      <c r="ALN154" s="1"/>
      <c r="ALO154" s="1"/>
      <c r="ALP154" s="1"/>
      <c r="ALQ154" s="1"/>
      <c r="ALR154" s="1"/>
      <c r="ALS154" s="1"/>
      <c r="ALT154" s="1"/>
      <c r="ALU154" s="1"/>
      <c r="ALV154" s="1"/>
    </row>
    <row r="155" spans="1:1010" ht="15" customHeight="1" x14ac:dyDescent="0.25">
      <c r="A155" s="68"/>
      <c r="B155" s="68"/>
      <c r="C155" s="68"/>
      <c r="D155" s="41"/>
      <c r="E155" s="171"/>
      <c r="F155" s="69"/>
      <c r="G155" s="42"/>
      <c r="H155" s="42"/>
      <c r="I155" s="69"/>
      <c r="J155" s="69"/>
      <c r="K155" s="70"/>
      <c r="L155" s="67" t="str">
        <f t="shared" si="23"/>
        <v/>
      </c>
      <c r="M155" s="67" t="str">
        <f t="shared" si="24"/>
        <v/>
      </c>
      <c r="N155" s="27">
        <f>IF($L155="",0,IF(ISBLANK($M155)=TRUE(),360,DAYS360($L155,$M155)+1)+IF(DAY($M155)=31,VLOOKUP(MONTH($M155),formula!$B$1:$D$12,3))+IF(AND(MONTH($M155)=2,DAY($M155)=28),2,0))</f>
        <v>0</v>
      </c>
      <c r="O155" s="71">
        <f t="shared" si="22"/>
        <v>0</v>
      </c>
      <c r="P155" s="72"/>
      <c r="Q155" s="73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ALH155" s="1"/>
      <c r="ALI155" s="1"/>
      <c r="ALJ155" s="1"/>
      <c r="ALK155" s="1"/>
      <c r="ALL155" s="1"/>
      <c r="ALM155" s="1"/>
      <c r="ALN155" s="1"/>
      <c r="ALO155" s="1"/>
      <c r="ALP155" s="1"/>
      <c r="ALQ155" s="1"/>
      <c r="ALR155" s="1"/>
      <c r="ALS155" s="1"/>
      <c r="ALT155" s="1"/>
      <c r="ALU155" s="1"/>
      <c r="ALV155" s="1"/>
    </row>
    <row r="156" spans="1:1010" ht="15" customHeight="1" x14ac:dyDescent="0.25">
      <c r="A156" s="68"/>
      <c r="B156" s="68"/>
      <c r="C156" s="68"/>
      <c r="D156" s="41"/>
      <c r="E156" s="171"/>
      <c r="F156" s="69"/>
      <c r="G156" s="42"/>
      <c r="H156" s="42"/>
      <c r="I156" s="69"/>
      <c r="J156" s="69"/>
      <c r="K156" s="70"/>
      <c r="L156" s="67" t="str">
        <f t="shared" si="23"/>
        <v/>
      </c>
      <c r="M156" s="67" t="str">
        <f t="shared" si="24"/>
        <v/>
      </c>
      <c r="N156" s="27">
        <f>IF($L156="",0,IF(ISBLANK($M156)=TRUE(),360,DAYS360($L156,$M156)+1)+IF(DAY($M156)=31,VLOOKUP(MONTH($M156),formula!$B$1:$D$12,3))+IF(AND(MONTH($M156)=2,DAY($M156)=28),2,0))</f>
        <v>0</v>
      </c>
      <c r="O156" s="71">
        <f t="shared" si="22"/>
        <v>0</v>
      </c>
      <c r="P156" s="72"/>
      <c r="Q156" s="73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ALH156" s="1"/>
      <c r="ALI156" s="1"/>
      <c r="ALJ156" s="1"/>
      <c r="ALK156" s="1"/>
      <c r="ALL156" s="1"/>
      <c r="ALM156" s="1"/>
      <c r="ALN156" s="1"/>
      <c r="ALO156" s="1"/>
      <c r="ALP156" s="1"/>
      <c r="ALQ156" s="1"/>
      <c r="ALR156" s="1"/>
      <c r="ALS156" s="1"/>
      <c r="ALT156" s="1"/>
      <c r="ALU156" s="1"/>
      <c r="ALV156" s="1"/>
    </row>
    <row r="157" spans="1:1010" ht="15" customHeight="1" x14ac:dyDescent="0.25">
      <c r="A157" s="68"/>
      <c r="B157" s="68"/>
      <c r="C157" s="68"/>
      <c r="D157" s="41"/>
      <c r="E157" s="171"/>
      <c r="F157" s="69"/>
      <c r="G157" s="42"/>
      <c r="H157" s="42"/>
      <c r="I157" s="69"/>
      <c r="J157" s="69"/>
      <c r="K157" s="70"/>
      <c r="L157" s="67" t="str">
        <f t="shared" si="23"/>
        <v/>
      </c>
      <c r="M157" s="67" t="str">
        <f t="shared" si="24"/>
        <v/>
      </c>
      <c r="N157" s="27">
        <f>IF($L157="",0,IF(ISBLANK($M157)=TRUE(),360,DAYS360($L157,$M157)+1)+IF(DAY($M157)=31,VLOOKUP(MONTH($M157),formula!$B$1:$D$12,3))+IF(AND(MONTH($M157)=2,DAY($M157)=28),2,0))</f>
        <v>0</v>
      </c>
      <c r="O157" s="71">
        <f t="shared" si="22"/>
        <v>0</v>
      </c>
      <c r="P157" s="72"/>
      <c r="Q157" s="73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ALH157" s="1"/>
      <c r="ALI157" s="1"/>
      <c r="ALJ157" s="1"/>
      <c r="ALK157" s="1"/>
      <c r="ALL157" s="1"/>
      <c r="ALM157" s="1"/>
      <c r="ALN157" s="1"/>
      <c r="ALO157" s="1"/>
      <c r="ALP157" s="1"/>
      <c r="ALQ157" s="1"/>
      <c r="ALR157" s="1"/>
      <c r="ALS157" s="1"/>
      <c r="ALT157" s="1"/>
      <c r="ALU157" s="1"/>
      <c r="ALV157" s="1"/>
    </row>
    <row r="158" spans="1:1010" ht="15" customHeight="1" x14ac:dyDescent="0.25">
      <c r="A158" s="68"/>
      <c r="B158" s="68"/>
      <c r="C158" s="68"/>
      <c r="D158" s="41"/>
      <c r="E158" s="171"/>
      <c r="F158" s="69"/>
      <c r="G158" s="42"/>
      <c r="H158" s="42"/>
      <c r="I158" s="69"/>
      <c r="J158" s="69"/>
      <c r="K158" s="70"/>
      <c r="L158" s="67" t="str">
        <f t="shared" si="23"/>
        <v/>
      </c>
      <c r="M158" s="67" t="str">
        <f t="shared" si="24"/>
        <v/>
      </c>
      <c r="N158" s="27">
        <f>IF($L158="",0,IF(ISBLANK($M158)=TRUE(),360,DAYS360($L158,$M158)+1)+IF(DAY($M158)=31,VLOOKUP(MONTH($M158),formula!$B$1:$D$12,3))+IF(AND(MONTH($M158)=2,DAY($M158)=28),2,0))</f>
        <v>0</v>
      </c>
      <c r="O158" s="71">
        <f t="shared" si="22"/>
        <v>0</v>
      </c>
      <c r="P158" s="72"/>
      <c r="Q158" s="73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ALH158" s="1"/>
      <c r="ALI158" s="1"/>
      <c r="ALJ158" s="1"/>
      <c r="ALK158" s="1"/>
      <c r="ALL158" s="1"/>
      <c r="ALM158" s="1"/>
      <c r="ALN158" s="1"/>
      <c r="ALO158" s="1"/>
      <c r="ALP158" s="1"/>
      <c r="ALQ158" s="1"/>
      <c r="ALR158" s="1"/>
      <c r="ALS158" s="1"/>
      <c r="ALT158" s="1"/>
      <c r="ALU158" s="1"/>
      <c r="ALV158" s="1"/>
    </row>
    <row r="159" spans="1:1010" ht="15" customHeight="1" x14ac:dyDescent="0.25">
      <c r="A159" s="68"/>
      <c r="B159" s="68"/>
      <c r="C159" s="68"/>
      <c r="D159" s="41"/>
      <c r="E159" s="171"/>
      <c r="F159" s="69"/>
      <c r="G159" s="42"/>
      <c r="H159" s="42"/>
      <c r="I159" s="69"/>
      <c r="J159" s="69"/>
      <c r="K159" s="70"/>
      <c r="L159" s="67" t="str">
        <f t="shared" si="23"/>
        <v/>
      </c>
      <c r="M159" s="67" t="str">
        <f t="shared" si="24"/>
        <v/>
      </c>
      <c r="N159" s="27">
        <f>IF($L159="",0,IF(ISBLANK($M159)=TRUE(),360,DAYS360($L159,$M159)+1)+IF(DAY($M159)=31,VLOOKUP(MONTH($M159),formula!$B$1:$D$12,3))+IF(AND(MONTH($M159)=2,DAY($M159)=28),2,0))</f>
        <v>0</v>
      </c>
      <c r="O159" s="71">
        <f t="shared" si="22"/>
        <v>0</v>
      </c>
      <c r="P159" s="72"/>
      <c r="Q159" s="73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ALH159" s="1"/>
      <c r="ALI159" s="1"/>
      <c r="ALJ159" s="1"/>
      <c r="ALK159" s="1"/>
      <c r="ALL159" s="1"/>
      <c r="ALM159" s="1"/>
      <c r="ALN159" s="1"/>
      <c r="ALO159" s="1"/>
      <c r="ALP159" s="1"/>
      <c r="ALQ159" s="1"/>
      <c r="ALR159" s="1"/>
      <c r="ALS159" s="1"/>
      <c r="ALT159" s="1"/>
      <c r="ALU159" s="1"/>
      <c r="ALV159" s="1"/>
    </row>
    <row r="160" spans="1:1010" ht="15" customHeight="1" x14ac:dyDescent="0.25">
      <c r="A160" s="68"/>
      <c r="B160" s="68"/>
      <c r="C160" s="68"/>
      <c r="D160" s="41"/>
      <c r="E160" s="171"/>
      <c r="F160" s="69"/>
      <c r="G160" s="42"/>
      <c r="H160" s="42"/>
      <c r="I160" s="69"/>
      <c r="J160" s="69"/>
      <c r="K160" s="70"/>
      <c r="L160" s="67" t="str">
        <f t="shared" si="23"/>
        <v/>
      </c>
      <c r="M160" s="67" t="str">
        <f t="shared" si="24"/>
        <v/>
      </c>
      <c r="N160" s="27">
        <f>IF($L160="",0,IF(ISBLANK($M160)=TRUE(),360,DAYS360($L160,$M160)+1)+IF(DAY($M160)=31,VLOOKUP(MONTH($M160),formula!$B$1:$D$12,3))+IF(AND(MONTH($M160)=2,DAY($M160)=28),2,0))</f>
        <v>0</v>
      </c>
      <c r="O160" s="71">
        <f t="shared" si="22"/>
        <v>0</v>
      </c>
      <c r="P160" s="72"/>
      <c r="Q160" s="73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ALH160" s="1"/>
      <c r="ALI160" s="1"/>
      <c r="ALJ160" s="1"/>
      <c r="ALK160" s="1"/>
      <c r="ALL160" s="1"/>
      <c r="ALM160" s="1"/>
      <c r="ALN160" s="1"/>
      <c r="ALO160" s="1"/>
      <c r="ALP160" s="1"/>
      <c r="ALQ160" s="1"/>
      <c r="ALR160" s="1"/>
      <c r="ALS160" s="1"/>
      <c r="ALT160" s="1"/>
      <c r="ALU160" s="1"/>
      <c r="ALV160" s="1"/>
    </row>
    <row r="161" spans="1:1010" ht="15" customHeight="1" x14ac:dyDescent="0.25">
      <c r="A161" s="68"/>
      <c r="B161" s="68"/>
      <c r="C161" s="68"/>
      <c r="D161" s="41"/>
      <c r="E161" s="171"/>
      <c r="F161" s="69"/>
      <c r="G161" s="42"/>
      <c r="H161" s="42"/>
      <c r="I161" s="69"/>
      <c r="J161" s="69"/>
      <c r="K161" s="70"/>
      <c r="L161" s="67" t="str">
        <f t="shared" si="23"/>
        <v/>
      </c>
      <c r="M161" s="67" t="str">
        <f t="shared" si="24"/>
        <v/>
      </c>
      <c r="N161" s="27">
        <f>IF($L161="",0,IF(ISBLANK($M161)=TRUE(),360,DAYS360($L161,$M161)+1)+IF(DAY($M161)=31,VLOOKUP(MONTH($M161),formula!$B$1:$D$12,3))+IF(AND(MONTH($M161)=2,DAY($M161)=28),2,0))</f>
        <v>0</v>
      </c>
      <c r="O161" s="71">
        <f t="shared" si="22"/>
        <v>0</v>
      </c>
      <c r="P161" s="72"/>
      <c r="Q161" s="73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ALH161" s="1"/>
      <c r="ALI161" s="1"/>
      <c r="ALJ161" s="1"/>
      <c r="ALK161" s="1"/>
      <c r="ALL161" s="1"/>
      <c r="ALM161" s="1"/>
      <c r="ALN161" s="1"/>
      <c r="ALO161" s="1"/>
      <c r="ALP161" s="1"/>
      <c r="ALQ161" s="1"/>
      <c r="ALR161" s="1"/>
      <c r="ALS161" s="1"/>
      <c r="ALT161" s="1"/>
      <c r="ALU161" s="1"/>
      <c r="ALV161" s="1"/>
    </row>
    <row r="162" spans="1:1010" ht="15" customHeight="1" x14ac:dyDescent="0.25">
      <c r="A162" s="68"/>
      <c r="B162" s="68"/>
      <c r="C162" s="68"/>
      <c r="D162" s="41"/>
      <c r="E162" s="171"/>
      <c r="F162" s="69"/>
      <c r="G162" s="42"/>
      <c r="H162" s="42"/>
      <c r="I162" s="69"/>
      <c r="J162" s="69"/>
      <c r="K162" s="70"/>
      <c r="L162" s="67" t="str">
        <f t="shared" si="23"/>
        <v/>
      </c>
      <c r="M162" s="67" t="str">
        <f t="shared" si="24"/>
        <v/>
      </c>
      <c r="N162" s="27">
        <f>IF($L162="",0,IF(ISBLANK($M162)=TRUE(),360,DAYS360($L162,$M162)+1)+IF(DAY($M162)=31,VLOOKUP(MONTH($M162),formula!$B$1:$D$12,3))+IF(AND(MONTH($M162)=2,DAY($M162)=28),2,0))</f>
        <v>0</v>
      </c>
      <c r="O162" s="71">
        <f t="shared" si="22"/>
        <v>0</v>
      </c>
      <c r="P162" s="72"/>
      <c r="Q162" s="73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ALH162" s="1"/>
      <c r="ALI162" s="1"/>
      <c r="ALJ162" s="1"/>
      <c r="ALK162" s="1"/>
      <c r="ALL162" s="1"/>
      <c r="ALM162" s="1"/>
      <c r="ALN162" s="1"/>
      <c r="ALO162" s="1"/>
      <c r="ALP162" s="1"/>
      <c r="ALQ162" s="1"/>
      <c r="ALR162" s="1"/>
      <c r="ALS162" s="1"/>
      <c r="ALT162" s="1"/>
      <c r="ALU162" s="1"/>
      <c r="ALV162" s="1"/>
    </row>
    <row r="163" spans="1:1010" ht="15" customHeight="1" x14ac:dyDescent="0.25">
      <c r="A163" s="68"/>
      <c r="B163" s="68"/>
      <c r="C163" s="68"/>
      <c r="D163" s="41"/>
      <c r="E163" s="171"/>
      <c r="F163" s="69"/>
      <c r="G163" s="42"/>
      <c r="H163" s="42"/>
      <c r="I163" s="69"/>
      <c r="J163" s="69"/>
      <c r="K163" s="70"/>
      <c r="L163" s="67" t="str">
        <f t="shared" si="23"/>
        <v/>
      </c>
      <c r="M163" s="67" t="str">
        <f t="shared" si="24"/>
        <v/>
      </c>
      <c r="N163" s="27">
        <f>IF($L163="",0,IF(ISBLANK($M163)=TRUE(),360,DAYS360($L163,$M163)+1)+IF(DAY($M163)=31,VLOOKUP(MONTH($M163),formula!$B$1:$D$12,3))+IF(AND(MONTH($M163)=2,DAY($M163)=28),2,0))</f>
        <v>0</v>
      </c>
      <c r="O163" s="71">
        <f t="shared" si="22"/>
        <v>0</v>
      </c>
      <c r="P163" s="72"/>
      <c r="Q163" s="73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ALH163" s="1"/>
      <c r="ALI163" s="1"/>
      <c r="ALJ163" s="1"/>
      <c r="ALK163" s="1"/>
      <c r="ALL163" s="1"/>
      <c r="ALM163" s="1"/>
      <c r="ALN163" s="1"/>
      <c r="ALO163" s="1"/>
      <c r="ALP163" s="1"/>
      <c r="ALQ163" s="1"/>
      <c r="ALR163" s="1"/>
      <c r="ALS163" s="1"/>
      <c r="ALT163" s="1"/>
      <c r="ALU163" s="1"/>
      <c r="ALV163" s="1"/>
    </row>
    <row r="164" spans="1:1010" ht="15" customHeight="1" x14ac:dyDescent="0.25">
      <c r="A164" s="68"/>
      <c r="B164" s="68"/>
      <c r="C164" s="68"/>
      <c r="D164" s="41"/>
      <c r="E164" s="171"/>
      <c r="F164" s="69"/>
      <c r="G164" s="42"/>
      <c r="H164" s="42"/>
      <c r="I164" s="69"/>
      <c r="J164" s="69"/>
      <c r="K164" s="70"/>
      <c r="L164" s="67" t="str">
        <f t="shared" si="23"/>
        <v/>
      </c>
      <c r="M164" s="67" t="str">
        <f t="shared" si="24"/>
        <v/>
      </c>
      <c r="N164" s="27">
        <f>IF($L164="",0,IF(ISBLANK($M164)=TRUE(),360,DAYS360($L164,$M164)+1)+IF(DAY($M164)=31,VLOOKUP(MONTH($M164),formula!$B$1:$D$12,3))+IF(AND(MONTH($M164)=2,DAY($M164)=28),2,0))</f>
        <v>0</v>
      </c>
      <c r="O164" s="71">
        <f t="shared" si="22"/>
        <v>0</v>
      </c>
      <c r="P164" s="72"/>
      <c r="Q164" s="73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ALH164" s="1"/>
      <c r="ALI164" s="1"/>
      <c r="ALJ164" s="1"/>
      <c r="ALK164" s="1"/>
      <c r="ALL164" s="1"/>
      <c r="ALM164" s="1"/>
      <c r="ALN164" s="1"/>
      <c r="ALO164" s="1"/>
      <c r="ALP164" s="1"/>
      <c r="ALQ164" s="1"/>
      <c r="ALR164" s="1"/>
      <c r="ALS164" s="1"/>
      <c r="ALT164" s="1"/>
      <c r="ALU164" s="1"/>
      <c r="ALV164" s="1"/>
    </row>
    <row r="165" spans="1:1010" ht="15" customHeight="1" x14ac:dyDescent="0.25">
      <c r="A165" s="68"/>
      <c r="B165" s="68"/>
      <c r="C165" s="68"/>
      <c r="D165" s="41"/>
      <c r="E165" s="171"/>
      <c r="F165" s="69"/>
      <c r="G165" s="42"/>
      <c r="H165" s="42"/>
      <c r="I165" s="69"/>
      <c r="J165" s="69"/>
      <c r="K165" s="70"/>
      <c r="L165" s="67" t="str">
        <f t="shared" si="23"/>
        <v/>
      </c>
      <c r="M165" s="67" t="str">
        <f t="shared" si="24"/>
        <v/>
      </c>
      <c r="N165" s="27">
        <f>IF($L165="",0,IF(ISBLANK($M165)=TRUE(),360,DAYS360($L165,$M165)+1)+IF(DAY($M165)=31,VLOOKUP(MONTH($M165),formula!$B$1:$D$12,3))+IF(AND(MONTH($M165)=2,DAY($M165)=28),2,0))</f>
        <v>0</v>
      </c>
      <c r="O165" s="71">
        <f t="shared" si="22"/>
        <v>0</v>
      </c>
      <c r="P165" s="72"/>
      <c r="Q165" s="73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ALH165" s="1"/>
      <c r="ALI165" s="1"/>
      <c r="ALJ165" s="1"/>
      <c r="ALK165" s="1"/>
      <c r="ALL165" s="1"/>
      <c r="ALM165" s="1"/>
      <c r="ALN165" s="1"/>
      <c r="ALO165" s="1"/>
      <c r="ALP165" s="1"/>
      <c r="ALQ165" s="1"/>
      <c r="ALR165" s="1"/>
      <c r="ALS165" s="1"/>
      <c r="ALT165" s="1"/>
      <c r="ALU165" s="1"/>
      <c r="ALV165" s="1"/>
    </row>
    <row r="166" spans="1:1010" ht="15" customHeight="1" x14ac:dyDescent="0.25">
      <c r="A166" s="68"/>
      <c r="B166" s="68"/>
      <c r="C166" s="68"/>
      <c r="D166" s="41"/>
      <c r="E166" s="171"/>
      <c r="F166" s="69"/>
      <c r="G166" s="42"/>
      <c r="H166" s="42"/>
      <c r="I166" s="69"/>
      <c r="J166" s="69"/>
      <c r="K166" s="70"/>
      <c r="L166" s="67" t="str">
        <f t="shared" si="23"/>
        <v/>
      </c>
      <c r="M166" s="67" t="str">
        <f t="shared" si="24"/>
        <v/>
      </c>
      <c r="N166" s="27">
        <f>IF($L166="",0,IF(ISBLANK($M166)=TRUE(),360,DAYS360($L166,$M166)+1)+IF(DAY($M166)=31,VLOOKUP(MONTH($M166),formula!$B$1:$D$12,3))+IF(AND(MONTH($M166)=2,DAY($M166)=28),2,0))</f>
        <v>0</v>
      </c>
      <c r="O166" s="71">
        <f t="shared" si="22"/>
        <v>0</v>
      </c>
      <c r="P166" s="72"/>
      <c r="Q166" s="73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ALH166" s="1"/>
      <c r="ALI166" s="1"/>
      <c r="ALJ166" s="1"/>
      <c r="ALK166" s="1"/>
      <c r="ALL166" s="1"/>
      <c r="ALM166" s="1"/>
      <c r="ALN166" s="1"/>
      <c r="ALO166" s="1"/>
      <c r="ALP166" s="1"/>
      <c r="ALQ166" s="1"/>
      <c r="ALR166" s="1"/>
      <c r="ALS166" s="1"/>
      <c r="ALT166" s="1"/>
      <c r="ALU166" s="1"/>
      <c r="ALV166" s="1"/>
    </row>
    <row r="167" spans="1:1010" ht="15" customHeight="1" x14ac:dyDescent="0.25">
      <c r="A167" s="68"/>
      <c r="B167" s="68"/>
      <c r="C167" s="68"/>
      <c r="D167" s="41"/>
      <c r="E167" s="171"/>
      <c r="F167" s="69"/>
      <c r="G167" s="42"/>
      <c r="H167" s="42"/>
      <c r="I167" s="69"/>
      <c r="J167" s="69"/>
      <c r="K167" s="70"/>
      <c r="L167" s="67" t="str">
        <f t="shared" si="23"/>
        <v/>
      </c>
      <c r="M167" s="67" t="str">
        <f t="shared" si="24"/>
        <v/>
      </c>
      <c r="N167" s="27">
        <f>IF($L167="",0,IF(ISBLANK($M167)=TRUE(),360,DAYS360($L167,$M167)+1)+IF(DAY($M167)=31,VLOOKUP(MONTH($M167),formula!$B$1:$D$12,3))+IF(AND(MONTH($M167)=2,DAY($M167)=28),2,0))</f>
        <v>0</v>
      </c>
      <c r="O167" s="71">
        <f t="shared" si="22"/>
        <v>0</v>
      </c>
      <c r="P167" s="72"/>
      <c r="Q167" s="73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ALH167" s="1"/>
      <c r="ALI167" s="1"/>
      <c r="ALJ167" s="1"/>
      <c r="ALK167" s="1"/>
      <c r="ALL167" s="1"/>
      <c r="ALM167" s="1"/>
      <c r="ALN167" s="1"/>
      <c r="ALO167" s="1"/>
      <c r="ALP167" s="1"/>
      <c r="ALQ167" s="1"/>
      <c r="ALR167" s="1"/>
      <c r="ALS167" s="1"/>
      <c r="ALT167" s="1"/>
      <c r="ALU167" s="1"/>
      <c r="ALV167" s="1"/>
    </row>
    <row r="168" spans="1:1010" ht="15" customHeight="1" x14ac:dyDescent="0.25">
      <c r="A168" s="68"/>
      <c r="B168" s="68"/>
      <c r="C168" s="68"/>
      <c r="D168" s="41"/>
      <c r="E168" s="171"/>
      <c r="F168" s="69"/>
      <c r="G168" s="42"/>
      <c r="H168" s="42"/>
      <c r="I168" s="69"/>
      <c r="J168" s="69"/>
      <c r="K168" s="70"/>
      <c r="L168" s="67" t="str">
        <f t="shared" si="23"/>
        <v/>
      </c>
      <c r="M168" s="67" t="str">
        <f t="shared" si="24"/>
        <v/>
      </c>
      <c r="N168" s="27">
        <f>IF($L168="",0,IF(ISBLANK($M168)=TRUE(),360,DAYS360($L168,$M168)+1)+IF(DAY($M168)=31,VLOOKUP(MONTH($M168),formula!$B$1:$D$12,3))+IF(AND(MONTH($M168)=2,DAY($M168)=28),2,0))</f>
        <v>0</v>
      </c>
      <c r="O168" s="71">
        <f t="shared" si="22"/>
        <v>0</v>
      </c>
      <c r="P168" s="72"/>
      <c r="Q168" s="73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ALH168" s="1"/>
      <c r="ALI168" s="1"/>
      <c r="ALJ168" s="1"/>
      <c r="ALK168" s="1"/>
      <c r="ALL168" s="1"/>
      <c r="ALM168" s="1"/>
      <c r="ALN168" s="1"/>
      <c r="ALO168" s="1"/>
      <c r="ALP168" s="1"/>
      <c r="ALQ168" s="1"/>
      <c r="ALR168" s="1"/>
      <c r="ALS168" s="1"/>
      <c r="ALT168" s="1"/>
      <c r="ALU168" s="1"/>
      <c r="ALV168" s="1"/>
    </row>
    <row r="169" spans="1:1010" ht="15" customHeight="1" x14ac:dyDescent="0.25">
      <c r="A169" s="68"/>
      <c r="B169" s="68"/>
      <c r="C169" s="68"/>
      <c r="D169" s="41"/>
      <c r="E169" s="171"/>
      <c r="F169" s="69"/>
      <c r="G169" s="42"/>
      <c r="H169" s="42"/>
      <c r="I169" s="69"/>
      <c r="J169" s="69"/>
      <c r="K169" s="70"/>
      <c r="L169" s="67" t="str">
        <f t="shared" si="23"/>
        <v/>
      </c>
      <c r="M169" s="67" t="str">
        <f t="shared" si="24"/>
        <v/>
      </c>
      <c r="N169" s="27">
        <f>IF($L169="",0,IF(ISBLANK($M169)=TRUE(),360,DAYS360($L169,$M169)+1)+IF(DAY($M169)=31,VLOOKUP(MONTH($M169),formula!$B$1:$D$12,3))+IF(AND(MONTH($M169)=2,DAY($M169)=28),2,0))</f>
        <v>0</v>
      </c>
      <c r="O169" s="71">
        <f t="shared" ref="O169:O194" si="25">+ROUND(((2400/360)*N169*K169),2)</f>
        <v>0</v>
      </c>
      <c r="P169" s="72"/>
      <c r="Q169" s="73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ALH169" s="1"/>
      <c r="ALI169" s="1"/>
      <c r="ALJ169" s="1"/>
      <c r="ALK169" s="1"/>
      <c r="ALL169" s="1"/>
      <c r="ALM169" s="1"/>
      <c r="ALN169" s="1"/>
      <c r="ALO169" s="1"/>
      <c r="ALP169" s="1"/>
      <c r="ALQ169" s="1"/>
      <c r="ALR169" s="1"/>
      <c r="ALS169" s="1"/>
      <c r="ALT169" s="1"/>
      <c r="ALU169" s="1"/>
      <c r="ALV169" s="1"/>
    </row>
    <row r="170" spans="1:1010" ht="15" customHeight="1" x14ac:dyDescent="0.25">
      <c r="A170" s="68"/>
      <c r="B170" s="68"/>
      <c r="C170" s="68"/>
      <c r="D170" s="41"/>
      <c r="E170" s="171"/>
      <c r="F170" s="69"/>
      <c r="G170" s="42"/>
      <c r="H170" s="42"/>
      <c r="I170" s="69"/>
      <c r="J170" s="69"/>
      <c r="K170" s="70"/>
      <c r="L170" s="67" t="str">
        <f t="shared" si="18"/>
        <v/>
      </c>
      <c r="M170" s="67" t="str">
        <f t="shared" si="19"/>
        <v/>
      </c>
      <c r="N170" s="27">
        <f>IF($L170="",0,IF(ISBLANK($M170)=TRUE(),360,DAYS360($L170,$M170)+1)+IF(DAY($M170)=31,VLOOKUP(MONTH($M170),formula!$B$1:$D$12,3))+IF(AND(MONTH($M170)=2,DAY($M170)=28),2,0))</f>
        <v>0</v>
      </c>
      <c r="O170" s="71">
        <f t="shared" si="25"/>
        <v>0</v>
      </c>
      <c r="P170" s="72"/>
      <c r="Q170" s="73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ALH170" s="1"/>
      <c r="ALI170" s="1"/>
      <c r="ALJ170" s="1"/>
      <c r="ALK170" s="1"/>
      <c r="ALL170" s="1"/>
      <c r="ALM170" s="1"/>
      <c r="ALN170" s="1"/>
      <c r="ALO170" s="1"/>
      <c r="ALP170" s="1"/>
      <c r="ALQ170" s="1"/>
      <c r="ALR170" s="1"/>
      <c r="ALS170" s="1"/>
      <c r="ALT170" s="1"/>
      <c r="ALU170" s="1"/>
      <c r="ALV170" s="1"/>
    </row>
    <row r="171" spans="1:1010" ht="15" customHeight="1" x14ac:dyDescent="0.25">
      <c r="A171" s="68"/>
      <c r="B171" s="68"/>
      <c r="C171" s="68"/>
      <c r="D171" s="41"/>
      <c r="E171" s="171"/>
      <c r="F171" s="69"/>
      <c r="G171" s="42"/>
      <c r="H171" s="42"/>
      <c r="I171" s="69"/>
      <c r="J171" s="69"/>
      <c r="K171" s="70"/>
      <c r="L171" s="67" t="str">
        <f t="shared" si="18"/>
        <v/>
      </c>
      <c r="M171" s="67" t="str">
        <f t="shared" si="19"/>
        <v/>
      </c>
      <c r="N171" s="27">
        <f>IF($L171="",0,IF(ISBLANK($M171)=TRUE(),360,DAYS360($L171,$M171)+1)+IF(DAY($M171)=31,VLOOKUP(MONTH($M171),formula!$B$1:$D$12,3))+IF(AND(MONTH($M171)=2,DAY($M171)=28),2,0))</f>
        <v>0</v>
      </c>
      <c r="O171" s="71">
        <f t="shared" si="25"/>
        <v>0</v>
      </c>
      <c r="P171" s="72"/>
      <c r="Q171" s="73"/>
      <c r="ALH171" s="1"/>
      <c r="ALI171" s="1"/>
      <c r="ALJ171" s="1"/>
      <c r="ALK171" s="1"/>
      <c r="ALL171" s="1"/>
      <c r="ALM171" s="1"/>
      <c r="ALN171" s="1"/>
      <c r="ALO171" s="1"/>
      <c r="ALP171" s="1"/>
      <c r="ALQ171" s="1"/>
      <c r="ALR171" s="1"/>
      <c r="ALS171" s="1"/>
      <c r="ALT171" s="1"/>
      <c r="ALU171" s="1"/>
      <c r="ALV171" s="1"/>
    </row>
    <row r="172" spans="1:1010" ht="15" customHeight="1" x14ac:dyDescent="0.25">
      <c r="A172" s="68"/>
      <c r="B172" s="68"/>
      <c r="C172" s="68"/>
      <c r="D172" s="41"/>
      <c r="E172" s="171"/>
      <c r="F172" s="69"/>
      <c r="G172" s="42"/>
      <c r="H172" s="42"/>
      <c r="I172" s="69"/>
      <c r="J172" s="69"/>
      <c r="K172" s="70"/>
      <c r="L172" s="67" t="str">
        <f t="shared" si="18"/>
        <v/>
      </c>
      <c r="M172" s="67" t="str">
        <f t="shared" si="19"/>
        <v/>
      </c>
      <c r="N172" s="27">
        <f>IF($L172="",0,IF(ISBLANK($M172)=TRUE(),360,DAYS360($L172,$M172)+1)+IF(DAY($M172)=31,VLOOKUP(MONTH($M172),formula!$B$1:$D$12,3))+IF(AND(MONTH($M172)=2,DAY($M172)=28),2,0))</f>
        <v>0</v>
      </c>
      <c r="O172" s="71">
        <f t="shared" si="25"/>
        <v>0</v>
      </c>
      <c r="P172" s="72"/>
      <c r="Q172" s="73"/>
      <c r="ALH172" s="1"/>
      <c r="ALI172" s="1"/>
      <c r="ALJ172" s="1"/>
      <c r="ALK172" s="1"/>
      <c r="ALL172" s="1"/>
      <c r="ALM172" s="1"/>
      <c r="ALN172" s="1"/>
      <c r="ALO172" s="1"/>
      <c r="ALP172" s="1"/>
      <c r="ALQ172" s="1"/>
      <c r="ALR172" s="1"/>
      <c r="ALS172" s="1"/>
      <c r="ALT172" s="1"/>
      <c r="ALU172" s="1"/>
      <c r="ALV172" s="1"/>
    </row>
    <row r="173" spans="1:1010" ht="15" customHeight="1" x14ac:dyDescent="0.25">
      <c r="A173" s="68"/>
      <c r="B173" s="68"/>
      <c r="C173" s="68"/>
      <c r="D173" s="41"/>
      <c r="E173" s="171"/>
      <c r="F173" s="69"/>
      <c r="G173" s="42"/>
      <c r="H173" s="42"/>
      <c r="I173" s="69"/>
      <c r="J173" s="69"/>
      <c r="K173" s="70"/>
      <c r="L173" s="67" t="str">
        <f t="shared" si="18"/>
        <v/>
      </c>
      <c r="M173" s="67" t="str">
        <f t="shared" si="19"/>
        <v/>
      </c>
      <c r="N173" s="27">
        <f>IF($L173="",0,IF(ISBLANK($M173)=TRUE(),360,DAYS360($L173,$M173)+1)+IF(DAY($M173)=31,VLOOKUP(MONTH($M173),formula!$B$1:$D$12,3))+IF(AND(MONTH($M173)=2,DAY($M173)=28),2,0))</f>
        <v>0</v>
      </c>
      <c r="O173" s="71">
        <f t="shared" si="25"/>
        <v>0</v>
      </c>
      <c r="P173" s="72"/>
      <c r="Q173" s="73"/>
      <c r="ALH173" s="1"/>
      <c r="ALI173" s="1"/>
      <c r="ALJ173" s="1"/>
      <c r="ALK173" s="1"/>
      <c r="ALL173" s="1"/>
      <c r="ALM173" s="1"/>
      <c r="ALN173" s="1"/>
      <c r="ALO173" s="1"/>
      <c r="ALP173" s="1"/>
      <c r="ALQ173" s="1"/>
      <c r="ALR173" s="1"/>
      <c r="ALS173" s="1"/>
      <c r="ALT173" s="1"/>
      <c r="ALU173" s="1"/>
      <c r="ALV173" s="1"/>
    </row>
    <row r="174" spans="1:1010" ht="15" customHeight="1" x14ac:dyDescent="0.25">
      <c r="A174" s="68"/>
      <c r="B174" s="68"/>
      <c r="C174" s="68"/>
      <c r="D174" s="41"/>
      <c r="E174" s="171"/>
      <c r="F174" s="69"/>
      <c r="G174" s="42"/>
      <c r="H174" s="42"/>
      <c r="I174" s="69"/>
      <c r="J174" s="69"/>
      <c r="K174" s="70"/>
      <c r="L174" s="67" t="str">
        <f t="shared" si="18"/>
        <v/>
      </c>
      <c r="M174" s="67" t="str">
        <f t="shared" si="19"/>
        <v/>
      </c>
      <c r="N174" s="27">
        <f>IF($L174="",0,IF(ISBLANK($M174)=TRUE(),360,DAYS360($L174,$M174)+1)+IF(DAY($M174)=31,VLOOKUP(MONTH($M174),formula!$B$1:$D$12,3))+IF(AND(MONTH($M174)=2,DAY($M174)=28),2,0))</f>
        <v>0</v>
      </c>
      <c r="O174" s="71">
        <f t="shared" si="25"/>
        <v>0</v>
      </c>
      <c r="P174" s="72"/>
      <c r="Q174" s="73"/>
      <c r="ALH174" s="1"/>
      <c r="ALI174" s="1"/>
      <c r="ALJ174" s="1"/>
      <c r="ALK174" s="1"/>
      <c r="ALL174" s="1"/>
      <c r="ALM174" s="1"/>
      <c r="ALN174" s="1"/>
      <c r="ALO174" s="1"/>
      <c r="ALP174" s="1"/>
      <c r="ALQ174" s="1"/>
      <c r="ALR174" s="1"/>
      <c r="ALS174" s="1"/>
      <c r="ALT174" s="1"/>
      <c r="ALU174" s="1"/>
      <c r="ALV174" s="1"/>
    </row>
    <row r="175" spans="1:1010" ht="15" customHeight="1" x14ac:dyDescent="0.25">
      <c r="A175" s="68"/>
      <c r="B175" s="68"/>
      <c r="C175" s="68"/>
      <c r="D175" s="41"/>
      <c r="E175" s="171"/>
      <c r="F175" s="69"/>
      <c r="G175" s="42"/>
      <c r="H175" s="42"/>
      <c r="I175" s="69"/>
      <c r="J175" s="69"/>
      <c r="K175" s="70"/>
      <c r="L175" s="67" t="str">
        <f t="shared" si="18"/>
        <v/>
      </c>
      <c r="M175" s="67" t="str">
        <f t="shared" si="19"/>
        <v/>
      </c>
      <c r="N175" s="27">
        <f>IF($L175="",0,IF(ISBLANK($M175)=TRUE(),360,DAYS360($L175,$M175)+1)+IF(DAY($M175)=31,VLOOKUP(MONTH($M175),formula!$B$1:$D$12,3))+IF(AND(MONTH($M175)=2,DAY($M175)=28),2,0))</f>
        <v>0</v>
      </c>
      <c r="O175" s="71">
        <f t="shared" si="25"/>
        <v>0</v>
      </c>
      <c r="P175" s="72"/>
      <c r="Q175" s="73"/>
      <c r="ALH175" s="1"/>
      <c r="ALI175" s="1"/>
      <c r="ALJ175" s="1"/>
      <c r="ALK175" s="1"/>
      <c r="ALL175" s="1"/>
      <c r="ALM175" s="1"/>
      <c r="ALN175" s="1"/>
      <c r="ALO175" s="1"/>
      <c r="ALP175" s="1"/>
      <c r="ALQ175" s="1"/>
      <c r="ALR175" s="1"/>
      <c r="ALS175" s="1"/>
      <c r="ALT175" s="1"/>
      <c r="ALU175" s="1"/>
      <c r="ALV175" s="1"/>
    </row>
    <row r="176" spans="1:1010" ht="15" customHeight="1" x14ac:dyDescent="0.25">
      <c r="A176" s="68"/>
      <c r="B176" s="68"/>
      <c r="C176" s="68"/>
      <c r="D176" s="41"/>
      <c r="E176" s="171"/>
      <c r="F176" s="69"/>
      <c r="G176" s="42"/>
      <c r="H176" s="42"/>
      <c r="I176" s="69"/>
      <c r="J176" s="69"/>
      <c r="K176" s="70"/>
      <c r="L176" s="67" t="str">
        <f t="shared" si="18"/>
        <v/>
      </c>
      <c r="M176" s="67" t="str">
        <f t="shared" si="19"/>
        <v/>
      </c>
      <c r="N176" s="27">
        <f>IF($L176="",0,IF(ISBLANK($M176)=TRUE(),360,DAYS360($L176,$M176)+1)+IF(DAY($M176)=31,VLOOKUP(MONTH($M176),formula!$B$1:$D$12,3))+IF(AND(MONTH($M176)=2,DAY($M176)=28),2,0))</f>
        <v>0</v>
      </c>
      <c r="O176" s="71">
        <f t="shared" si="25"/>
        <v>0</v>
      </c>
      <c r="P176" s="72"/>
      <c r="Q176" s="73"/>
      <c r="ALH176" s="1"/>
      <c r="ALI176" s="1"/>
      <c r="ALJ176" s="1"/>
      <c r="ALK176" s="1"/>
      <c r="ALL176" s="1"/>
      <c r="ALM176" s="1"/>
      <c r="ALN176" s="1"/>
      <c r="ALO176" s="1"/>
      <c r="ALP176" s="1"/>
      <c r="ALQ176" s="1"/>
      <c r="ALR176" s="1"/>
      <c r="ALS176" s="1"/>
      <c r="ALT176" s="1"/>
      <c r="ALU176" s="1"/>
      <c r="ALV176" s="1"/>
    </row>
    <row r="177" spans="1:1010" ht="15" customHeight="1" x14ac:dyDescent="0.25">
      <c r="A177" s="68"/>
      <c r="B177" s="68"/>
      <c r="C177" s="68"/>
      <c r="D177" s="41"/>
      <c r="E177" s="171"/>
      <c r="F177" s="69"/>
      <c r="G177" s="42"/>
      <c r="H177" s="42"/>
      <c r="I177" s="69"/>
      <c r="J177" s="69"/>
      <c r="K177" s="70"/>
      <c r="L177" s="67" t="str">
        <f t="shared" si="18"/>
        <v/>
      </c>
      <c r="M177" s="67" t="str">
        <f t="shared" si="19"/>
        <v/>
      </c>
      <c r="N177" s="27">
        <f>IF($L177="",0,IF(ISBLANK($M177)=TRUE(),360,DAYS360($L177,$M177)+1)+IF(DAY($M177)=31,VLOOKUP(MONTH($M177),formula!$B$1:$D$12,3))+IF(AND(MONTH($M177)=2,DAY($M177)=28),2,0))</f>
        <v>0</v>
      </c>
      <c r="O177" s="71">
        <f t="shared" si="25"/>
        <v>0</v>
      </c>
      <c r="P177" s="72"/>
      <c r="Q177" s="73"/>
      <c r="ALH177" s="1"/>
      <c r="ALI177" s="1"/>
      <c r="ALJ177" s="1"/>
      <c r="ALK177" s="1"/>
      <c r="ALL177" s="1"/>
      <c r="ALM177" s="1"/>
      <c r="ALN177" s="1"/>
      <c r="ALO177" s="1"/>
      <c r="ALP177" s="1"/>
      <c r="ALQ177" s="1"/>
      <c r="ALR177" s="1"/>
      <c r="ALS177" s="1"/>
      <c r="ALT177" s="1"/>
      <c r="ALU177" s="1"/>
      <c r="ALV177" s="1"/>
    </row>
    <row r="178" spans="1:1010" ht="15" customHeight="1" x14ac:dyDescent="0.25">
      <c r="A178" s="68"/>
      <c r="B178" s="68"/>
      <c r="C178" s="68"/>
      <c r="D178" s="41"/>
      <c r="E178" s="171"/>
      <c r="F178" s="69"/>
      <c r="G178" s="42"/>
      <c r="H178" s="42"/>
      <c r="I178" s="69"/>
      <c r="J178" s="69"/>
      <c r="K178" s="70"/>
      <c r="L178" s="67" t="str">
        <f t="shared" si="18"/>
        <v/>
      </c>
      <c r="M178" s="67" t="str">
        <f t="shared" si="19"/>
        <v/>
      </c>
      <c r="N178" s="27">
        <f>IF($L178="",0,IF(ISBLANK($M178)=TRUE(),360,DAYS360($L178,$M178)+1)+IF(DAY($M178)=31,VLOOKUP(MONTH($M178),formula!$B$1:$D$12,3))+IF(AND(MONTH($M178)=2,DAY($M178)=28),2,0))</f>
        <v>0</v>
      </c>
      <c r="O178" s="71">
        <f t="shared" si="25"/>
        <v>0</v>
      </c>
      <c r="P178" s="72"/>
      <c r="Q178" s="73"/>
      <c r="ALH178" s="1"/>
      <c r="ALI178" s="1"/>
      <c r="ALJ178" s="1"/>
      <c r="ALK178" s="1"/>
      <c r="ALL178" s="1"/>
      <c r="ALM178" s="1"/>
      <c r="ALN178" s="1"/>
      <c r="ALO178" s="1"/>
      <c r="ALP178" s="1"/>
      <c r="ALQ178" s="1"/>
      <c r="ALR178" s="1"/>
      <c r="ALS178" s="1"/>
      <c r="ALT178" s="1"/>
      <c r="ALU178" s="1"/>
      <c r="ALV178" s="1"/>
    </row>
    <row r="179" spans="1:1010" ht="15" customHeight="1" x14ac:dyDescent="0.25">
      <c r="A179" s="68"/>
      <c r="B179" s="68"/>
      <c r="C179" s="68"/>
      <c r="D179" s="41"/>
      <c r="E179" s="171"/>
      <c r="F179" s="69"/>
      <c r="G179" s="42"/>
      <c r="H179" s="42"/>
      <c r="I179" s="69"/>
      <c r="J179" s="69"/>
      <c r="K179" s="70"/>
      <c r="L179" s="67" t="str">
        <f t="shared" si="18"/>
        <v/>
      </c>
      <c r="M179" s="67" t="str">
        <f t="shared" si="19"/>
        <v/>
      </c>
      <c r="N179" s="27">
        <f>IF($L179="",0,IF(ISBLANK($M179)=TRUE(),360,DAYS360($L179,$M179)+1)+IF(DAY($M179)=31,VLOOKUP(MONTH($M179),formula!$B$1:$D$12,3))+IF(AND(MONTH($M179)=2,DAY($M179)=28),2,0))</f>
        <v>0</v>
      </c>
      <c r="O179" s="71">
        <f t="shared" si="25"/>
        <v>0</v>
      </c>
      <c r="P179" s="72"/>
      <c r="Q179" s="73"/>
      <c r="ALH179" s="1"/>
      <c r="ALI179" s="1"/>
      <c r="ALJ179" s="1"/>
      <c r="ALK179" s="1"/>
      <c r="ALL179" s="1"/>
      <c r="ALM179" s="1"/>
      <c r="ALN179" s="1"/>
      <c r="ALO179" s="1"/>
      <c r="ALP179" s="1"/>
      <c r="ALQ179" s="1"/>
      <c r="ALR179" s="1"/>
      <c r="ALS179" s="1"/>
      <c r="ALT179" s="1"/>
      <c r="ALU179" s="1"/>
      <c r="ALV179" s="1"/>
    </row>
    <row r="180" spans="1:1010" ht="15" customHeight="1" x14ac:dyDescent="0.25">
      <c r="A180" s="68"/>
      <c r="B180" s="68"/>
      <c r="C180" s="68"/>
      <c r="D180" s="41"/>
      <c r="E180" s="171"/>
      <c r="F180" s="69"/>
      <c r="G180" s="42"/>
      <c r="H180" s="42"/>
      <c r="I180" s="69"/>
      <c r="J180" s="69"/>
      <c r="K180" s="70"/>
      <c r="L180" s="67" t="str">
        <f t="shared" si="18"/>
        <v/>
      </c>
      <c r="M180" s="67" t="str">
        <f t="shared" si="19"/>
        <v/>
      </c>
      <c r="N180" s="27">
        <f>IF($L180="",0,IF(ISBLANK($M180)=TRUE(),360,DAYS360($L180,$M180)+1)+IF(DAY($M180)=31,VLOOKUP(MONTH($M180),formula!$B$1:$D$12,3))+IF(AND(MONTH($M180)=2,DAY($M180)=28),2,0))</f>
        <v>0</v>
      </c>
      <c r="O180" s="71">
        <f t="shared" si="25"/>
        <v>0</v>
      </c>
      <c r="P180" s="72"/>
      <c r="Q180" s="73"/>
      <c r="ALH180" s="1"/>
      <c r="ALI180" s="1"/>
      <c r="ALJ180" s="1"/>
      <c r="ALK180" s="1"/>
      <c r="ALL180" s="1"/>
      <c r="ALM180" s="1"/>
      <c r="ALN180" s="1"/>
      <c r="ALO180" s="1"/>
      <c r="ALP180" s="1"/>
      <c r="ALQ180" s="1"/>
      <c r="ALR180" s="1"/>
      <c r="ALS180" s="1"/>
      <c r="ALT180" s="1"/>
      <c r="ALU180" s="1"/>
      <c r="ALV180" s="1"/>
    </row>
    <row r="181" spans="1:1010" ht="15" customHeight="1" x14ac:dyDescent="0.25">
      <c r="A181" s="68"/>
      <c r="B181" s="68"/>
      <c r="C181" s="68"/>
      <c r="D181" s="41"/>
      <c r="E181" s="171"/>
      <c r="F181" s="69"/>
      <c r="G181" s="42"/>
      <c r="H181" s="42"/>
      <c r="I181" s="69"/>
      <c r="J181" s="69"/>
      <c r="K181" s="70"/>
      <c r="L181" s="67" t="str">
        <f t="shared" si="18"/>
        <v/>
      </c>
      <c r="M181" s="67" t="str">
        <f t="shared" si="19"/>
        <v/>
      </c>
      <c r="N181" s="27">
        <f>IF($L181="",0,IF(ISBLANK($M181)=TRUE(),360,DAYS360($L181,$M181)+1)+IF(DAY($M181)=31,VLOOKUP(MONTH($M181),formula!$B$1:$D$12,3))+IF(AND(MONTH($M181)=2,DAY($M181)=28),2,0))</f>
        <v>0</v>
      </c>
      <c r="O181" s="71">
        <f t="shared" si="25"/>
        <v>0</v>
      </c>
      <c r="P181" s="72"/>
      <c r="Q181" s="73"/>
      <c r="ALH181" s="1"/>
      <c r="ALI181" s="1"/>
      <c r="ALJ181" s="1"/>
      <c r="ALK181" s="1"/>
      <c r="ALL181" s="1"/>
      <c r="ALM181" s="1"/>
      <c r="ALN181" s="1"/>
      <c r="ALO181" s="1"/>
      <c r="ALP181" s="1"/>
      <c r="ALQ181" s="1"/>
      <c r="ALR181" s="1"/>
      <c r="ALS181" s="1"/>
      <c r="ALT181" s="1"/>
      <c r="ALU181" s="1"/>
      <c r="ALV181" s="1"/>
    </row>
    <row r="182" spans="1:1010" ht="15" customHeight="1" x14ac:dyDescent="0.25">
      <c r="A182" s="68"/>
      <c r="B182" s="68"/>
      <c r="C182" s="68"/>
      <c r="D182" s="41"/>
      <c r="E182" s="171"/>
      <c r="F182" s="69"/>
      <c r="G182" s="42"/>
      <c r="H182" s="42"/>
      <c r="I182" s="69"/>
      <c r="J182" s="69"/>
      <c r="K182" s="70"/>
      <c r="L182" s="67" t="str">
        <f t="shared" si="18"/>
        <v/>
      </c>
      <c r="M182" s="67" t="str">
        <f t="shared" si="19"/>
        <v/>
      </c>
      <c r="N182" s="27">
        <f>IF($L182="",0,IF(ISBLANK($M182)=TRUE(),360,DAYS360($L182,$M182)+1)+IF(DAY($M182)=31,VLOOKUP(MONTH($M182),formula!$B$1:$D$12,3))+IF(AND(MONTH($M182)=2,DAY($M182)=28),2,0))</f>
        <v>0</v>
      </c>
      <c r="O182" s="71">
        <f t="shared" si="25"/>
        <v>0</v>
      </c>
      <c r="P182" s="72"/>
      <c r="Q182" s="73"/>
      <c r="ALH182" s="1"/>
      <c r="ALI182" s="1"/>
      <c r="ALJ182" s="1"/>
      <c r="ALK182" s="1"/>
      <c r="ALL182" s="1"/>
      <c r="ALM182" s="1"/>
      <c r="ALN182" s="1"/>
      <c r="ALO182" s="1"/>
      <c r="ALP182" s="1"/>
      <c r="ALQ182" s="1"/>
      <c r="ALR182" s="1"/>
      <c r="ALS182" s="1"/>
      <c r="ALT182" s="1"/>
      <c r="ALU182" s="1"/>
      <c r="ALV182" s="1"/>
    </row>
    <row r="183" spans="1:1010" ht="15" customHeight="1" x14ac:dyDescent="0.25">
      <c r="A183" s="68"/>
      <c r="B183" s="68"/>
      <c r="C183" s="68"/>
      <c r="D183" s="41"/>
      <c r="E183" s="171"/>
      <c r="F183" s="69"/>
      <c r="G183" s="42"/>
      <c r="H183" s="42"/>
      <c r="I183" s="69"/>
      <c r="J183" s="69"/>
      <c r="K183" s="70"/>
      <c r="L183" s="67" t="str">
        <f t="shared" si="18"/>
        <v/>
      </c>
      <c r="M183" s="67" t="str">
        <f t="shared" si="19"/>
        <v/>
      </c>
      <c r="N183" s="27">
        <f>IF($L183="",0,IF(ISBLANK($M183)=TRUE(),360,DAYS360($L183,$M183)+1)+IF(DAY($M183)=31,VLOOKUP(MONTH($M183),formula!$B$1:$D$12,3))+IF(AND(MONTH($M183)=2,DAY($M183)=28),2,0))</f>
        <v>0</v>
      </c>
      <c r="O183" s="71">
        <f t="shared" si="25"/>
        <v>0</v>
      </c>
      <c r="P183" s="72"/>
      <c r="Q183" s="73"/>
      <c r="ALH183" s="1"/>
      <c r="ALI183" s="1"/>
      <c r="ALJ183" s="1"/>
      <c r="ALK183" s="1"/>
      <c r="ALL183" s="1"/>
      <c r="ALM183" s="1"/>
      <c r="ALN183" s="1"/>
      <c r="ALO183" s="1"/>
      <c r="ALP183" s="1"/>
      <c r="ALQ183" s="1"/>
      <c r="ALR183" s="1"/>
      <c r="ALS183" s="1"/>
      <c r="ALT183" s="1"/>
      <c r="ALU183" s="1"/>
      <c r="ALV183" s="1"/>
    </row>
    <row r="184" spans="1:1010" ht="15" customHeight="1" x14ac:dyDescent="0.25">
      <c r="A184" s="68"/>
      <c r="B184" s="68"/>
      <c r="C184" s="68"/>
      <c r="D184" s="41"/>
      <c r="E184" s="171"/>
      <c r="F184" s="69"/>
      <c r="G184" s="42"/>
      <c r="H184" s="42"/>
      <c r="I184" s="69"/>
      <c r="J184" s="69"/>
      <c r="K184" s="70"/>
      <c r="L184" s="67" t="str">
        <f t="shared" si="18"/>
        <v/>
      </c>
      <c r="M184" s="67" t="str">
        <f t="shared" si="19"/>
        <v/>
      </c>
      <c r="N184" s="27">
        <f>IF($L184="",0,IF(ISBLANK($M184)=TRUE(),360,DAYS360($L184,$M184)+1)+IF(DAY($M184)=31,VLOOKUP(MONTH($M184),formula!$B$1:$D$12,3))+IF(AND(MONTH($M184)=2,DAY($M184)=28),2,0))</f>
        <v>0</v>
      </c>
      <c r="O184" s="71">
        <f t="shared" si="25"/>
        <v>0</v>
      </c>
      <c r="P184" s="72"/>
      <c r="Q184" s="73"/>
      <c r="ALH184" s="1"/>
      <c r="ALI184" s="1"/>
      <c r="ALJ184" s="1"/>
      <c r="ALK184" s="1"/>
      <c r="ALL184" s="1"/>
      <c r="ALM184" s="1"/>
      <c r="ALN184" s="1"/>
      <c r="ALO184" s="1"/>
      <c r="ALP184" s="1"/>
      <c r="ALQ184" s="1"/>
      <c r="ALR184" s="1"/>
      <c r="ALS184" s="1"/>
      <c r="ALT184" s="1"/>
      <c r="ALU184" s="1"/>
      <c r="ALV184" s="1"/>
    </row>
    <row r="185" spans="1:1010" ht="15" customHeight="1" x14ac:dyDescent="0.25">
      <c r="A185" s="68"/>
      <c r="B185" s="68"/>
      <c r="C185" s="68"/>
      <c r="D185" s="41"/>
      <c r="E185" s="171"/>
      <c r="F185" s="69"/>
      <c r="G185" s="42"/>
      <c r="H185" s="42"/>
      <c r="I185" s="69"/>
      <c r="J185" s="69"/>
      <c r="K185" s="70"/>
      <c r="L185" s="67" t="str">
        <f t="shared" si="18"/>
        <v/>
      </c>
      <c r="M185" s="67" t="str">
        <f t="shared" si="19"/>
        <v/>
      </c>
      <c r="N185" s="27">
        <f>IF($L185="",0,IF(ISBLANK($M185)=TRUE(),360,DAYS360($L185,$M185)+1)+IF(DAY($M185)=31,VLOOKUP(MONTH($M185),formula!$B$1:$D$12,3))+IF(AND(MONTH($M185)=2,DAY($M185)=28),2,0))</f>
        <v>0</v>
      </c>
      <c r="O185" s="71">
        <f t="shared" si="25"/>
        <v>0</v>
      </c>
      <c r="P185" s="72"/>
      <c r="Q185" s="73"/>
      <c r="ALH185" s="1"/>
      <c r="ALI185" s="1"/>
      <c r="ALJ185" s="1"/>
      <c r="ALK185" s="1"/>
      <c r="ALL185" s="1"/>
      <c r="ALM185" s="1"/>
      <c r="ALN185" s="1"/>
      <c r="ALO185" s="1"/>
      <c r="ALP185" s="1"/>
      <c r="ALQ185" s="1"/>
      <c r="ALR185" s="1"/>
      <c r="ALS185" s="1"/>
      <c r="ALT185" s="1"/>
      <c r="ALU185" s="1"/>
      <c r="ALV185" s="1"/>
    </row>
    <row r="186" spans="1:1010" ht="15" customHeight="1" x14ac:dyDescent="0.25">
      <c r="A186" s="68"/>
      <c r="B186" s="68"/>
      <c r="C186" s="68"/>
      <c r="D186" s="41"/>
      <c r="E186" s="171"/>
      <c r="F186" s="69"/>
      <c r="G186" s="42"/>
      <c r="H186" s="42"/>
      <c r="I186" s="69"/>
      <c r="J186" s="69"/>
      <c r="K186" s="70"/>
      <c r="L186" s="67" t="str">
        <f t="shared" si="18"/>
        <v/>
      </c>
      <c r="M186" s="67" t="str">
        <f t="shared" si="19"/>
        <v/>
      </c>
      <c r="N186" s="27">
        <f>IF($L186="",0,IF(ISBLANK($M186)=TRUE(),360,DAYS360($L186,$M186)+1)+IF(DAY($M186)=31,VLOOKUP(MONTH($M186),formula!$B$1:$D$12,3))+IF(AND(MONTH($M186)=2,DAY($M186)=28),2,0))</f>
        <v>0</v>
      </c>
      <c r="O186" s="71">
        <f t="shared" si="25"/>
        <v>0</v>
      </c>
      <c r="P186" s="72"/>
      <c r="Q186" s="73"/>
      <c r="ALH186" s="1"/>
      <c r="ALI186" s="1"/>
      <c r="ALJ186" s="1"/>
      <c r="ALK186" s="1"/>
      <c r="ALL186" s="1"/>
      <c r="ALM186" s="1"/>
      <c r="ALN186" s="1"/>
      <c r="ALO186" s="1"/>
      <c r="ALP186" s="1"/>
      <c r="ALQ186" s="1"/>
      <c r="ALR186" s="1"/>
      <c r="ALS186" s="1"/>
      <c r="ALT186" s="1"/>
      <c r="ALU186" s="1"/>
      <c r="ALV186" s="1"/>
    </row>
    <row r="187" spans="1:1010" ht="15" customHeight="1" x14ac:dyDescent="0.25">
      <c r="A187" s="68"/>
      <c r="B187" s="68"/>
      <c r="C187" s="68"/>
      <c r="D187" s="41"/>
      <c r="E187" s="171"/>
      <c r="F187" s="69"/>
      <c r="G187" s="42"/>
      <c r="H187" s="42"/>
      <c r="I187" s="69"/>
      <c r="J187" s="69"/>
      <c r="K187" s="70"/>
      <c r="L187" s="67" t="str">
        <f t="shared" si="18"/>
        <v/>
      </c>
      <c r="M187" s="67" t="str">
        <f t="shared" si="19"/>
        <v/>
      </c>
      <c r="N187" s="27">
        <f>IF($L187="",0,IF(ISBLANK($M187)=TRUE(),360,DAYS360($L187,$M187)+1)+IF(DAY($M187)=31,VLOOKUP(MONTH($M187),formula!$B$1:$D$12,3))+IF(AND(MONTH($M187)=2,DAY($M187)=28),2,0))</f>
        <v>0</v>
      </c>
      <c r="O187" s="71">
        <f t="shared" si="25"/>
        <v>0</v>
      </c>
      <c r="P187" s="72"/>
      <c r="Q187" s="73"/>
      <c r="ALH187" s="1"/>
      <c r="ALI187" s="1"/>
      <c r="ALJ187" s="1"/>
      <c r="ALK187" s="1"/>
      <c r="ALL187" s="1"/>
      <c r="ALM187" s="1"/>
      <c r="ALN187" s="1"/>
      <c r="ALO187" s="1"/>
      <c r="ALP187" s="1"/>
      <c r="ALQ187" s="1"/>
      <c r="ALR187" s="1"/>
      <c r="ALS187" s="1"/>
      <c r="ALT187" s="1"/>
      <c r="ALU187" s="1"/>
      <c r="ALV187" s="1"/>
    </row>
    <row r="188" spans="1:1010" ht="15" customHeight="1" x14ac:dyDescent="0.25">
      <c r="A188" s="68"/>
      <c r="B188" s="68"/>
      <c r="C188" s="68"/>
      <c r="D188" s="41"/>
      <c r="E188" s="171"/>
      <c r="F188" s="69"/>
      <c r="G188" s="42"/>
      <c r="H188" s="42"/>
      <c r="I188" s="69"/>
      <c r="J188" s="69"/>
      <c r="K188" s="70"/>
      <c r="L188" s="67" t="str">
        <f t="shared" si="18"/>
        <v/>
      </c>
      <c r="M188" s="67" t="str">
        <f t="shared" si="19"/>
        <v/>
      </c>
      <c r="N188" s="27">
        <f>IF($L188="",0,IF(ISBLANK($M188)=TRUE(),360,DAYS360($L188,$M188)+1)+IF(DAY($M188)=31,VLOOKUP(MONTH($M188),formula!$B$1:$D$12,3))+IF(AND(MONTH($M188)=2,DAY($M188)=28),2,0))</f>
        <v>0</v>
      </c>
      <c r="O188" s="71">
        <f t="shared" si="25"/>
        <v>0</v>
      </c>
      <c r="P188" s="72"/>
      <c r="Q188" s="73"/>
      <c r="ALH188" s="1"/>
      <c r="ALI188" s="1"/>
      <c r="ALJ188" s="1"/>
      <c r="ALK188" s="1"/>
      <c r="ALL188" s="1"/>
      <c r="ALM188" s="1"/>
      <c r="ALN188" s="1"/>
      <c r="ALO188" s="1"/>
      <c r="ALP188" s="1"/>
      <c r="ALQ188" s="1"/>
      <c r="ALR188" s="1"/>
      <c r="ALS188" s="1"/>
      <c r="ALT188" s="1"/>
      <c r="ALU188" s="1"/>
      <c r="ALV188" s="1"/>
    </row>
    <row r="189" spans="1:1010" ht="15" customHeight="1" x14ac:dyDescent="0.25">
      <c r="A189" s="68"/>
      <c r="B189" s="68"/>
      <c r="C189" s="68"/>
      <c r="D189" s="41"/>
      <c r="E189" s="171"/>
      <c r="F189" s="69"/>
      <c r="G189" s="42"/>
      <c r="H189" s="42"/>
      <c r="I189" s="69"/>
      <c r="J189" s="69"/>
      <c r="K189" s="70"/>
      <c r="L189" s="67" t="str">
        <f t="shared" si="18"/>
        <v/>
      </c>
      <c r="M189" s="67" t="str">
        <f t="shared" si="19"/>
        <v/>
      </c>
      <c r="N189" s="27">
        <f>IF($L189="",0,IF(ISBLANK($M189)=TRUE(),360,DAYS360($L189,$M189)+1)+IF(DAY($M189)=31,VLOOKUP(MONTH($M189),formula!$B$1:$D$12,3))+IF(AND(MONTH($M189)=2,DAY($M189)=28),2,0))</f>
        <v>0</v>
      </c>
      <c r="O189" s="71">
        <f t="shared" si="25"/>
        <v>0</v>
      </c>
      <c r="P189" s="72"/>
      <c r="Q189" s="73"/>
      <c r="ALH189" s="1"/>
      <c r="ALI189" s="1"/>
      <c r="ALJ189" s="1"/>
      <c r="ALK189" s="1"/>
      <c r="ALL189" s="1"/>
      <c r="ALM189" s="1"/>
      <c r="ALN189" s="1"/>
      <c r="ALO189" s="1"/>
      <c r="ALP189" s="1"/>
      <c r="ALQ189" s="1"/>
      <c r="ALR189" s="1"/>
      <c r="ALS189" s="1"/>
      <c r="ALT189" s="1"/>
      <c r="ALU189" s="1"/>
      <c r="ALV189" s="1"/>
    </row>
    <row r="190" spans="1:1010" ht="15" customHeight="1" x14ac:dyDescent="0.25">
      <c r="A190" s="68"/>
      <c r="B190" s="68"/>
      <c r="C190" s="68"/>
      <c r="D190" s="41"/>
      <c r="E190" s="171"/>
      <c r="F190" s="69"/>
      <c r="G190" s="42"/>
      <c r="H190" s="42"/>
      <c r="I190" s="69"/>
      <c r="J190" s="69"/>
      <c r="K190" s="70"/>
      <c r="L190" s="67" t="str">
        <f t="shared" si="18"/>
        <v/>
      </c>
      <c r="M190" s="67" t="str">
        <f t="shared" si="19"/>
        <v/>
      </c>
      <c r="N190" s="27">
        <f>IF($L190="",0,IF(ISBLANK($M190)=TRUE(),360,DAYS360($L190,$M190)+1)+IF(DAY($M190)=31,VLOOKUP(MONTH($M190),formula!$B$1:$D$12,3))+IF(AND(MONTH($M190)=2,DAY($M190)=28),2,0))</f>
        <v>0</v>
      </c>
      <c r="O190" s="71">
        <f t="shared" si="25"/>
        <v>0</v>
      </c>
      <c r="P190" s="72"/>
      <c r="Q190" s="73"/>
      <c r="ALH190" s="1"/>
      <c r="ALI190" s="1"/>
      <c r="ALJ190" s="1"/>
      <c r="ALK190" s="1"/>
      <c r="ALL190" s="1"/>
      <c r="ALM190" s="1"/>
      <c r="ALN190" s="1"/>
      <c r="ALO190" s="1"/>
      <c r="ALP190" s="1"/>
      <c r="ALQ190" s="1"/>
      <c r="ALR190" s="1"/>
      <c r="ALS190" s="1"/>
      <c r="ALT190" s="1"/>
      <c r="ALU190" s="1"/>
      <c r="ALV190" s="1"/>
    </row>
    <row r="191" spans="1:1010" ht="15" customHeight="1" x14ac:dyDescent="0.25">
      <c r="A191" s="68"/>
      <c r="B191" s="68"/>
      <c r="C191" s="68"/>
      <c r="D191" s="41"/>
      <c r="E191" s="171"/>
      <c r="F191" s="69"/>
      <c r="G191" s="42"/>
      <c r="H191" s="42"/>
      <c r="I191" s="69"/>
      <c r="J191" s="69"/>
      <c r="K191" s="70"/>
      <c r="L191" s="67" t="str">
        <f t="shared" si="18"/>
        <v/>
      </c>
      <c r="M191" s="67" t="str">
        <f t="shared" si="19"/>
        <v/>
      </c>
      <c r="N191" s="27">
        <f>IF($L191="",0,IF(ISBLANK($M191)=TRUE(),360,DAYS360($L191,$M191)+1)+IF(DAY($M191)=31,VLOOKUP(MONTH($M191),formula!$B$1:$D$12,3))+IF(AND(MONTH($M191)=2,DAY($M191)=28),2,0))</f>
        <v>0</v>
      </c>
      <c r="O191" s="71">
        <f t="shared" si="25"/>
        <v>0</v>
      </c>
      <c r="P191" s="72"/>
      <c r="Q191" s="73"/>
      <c r="ALH191" s="1"/>
      <c r="ALI191" s="1"/>
      <c r="ALJ191" s="1"/>
      <c r="ALK191" s="1"/>
      <c r="ALL191" s="1"/>
      <c r="ALM191" s="1"/>
      <c r="ALN191" s="1"/>
      <c r="ALO191" s="1"/>
      <c r="ALP191" s="1"/>
      <c r="ALQ191" s="1"/>
      <c r="ALR191" s="1"/>
      <c r="ALS191" s="1"/>
      <c r="ALT191" s="1"/>
      <c r="ALU191" s="1"/>
      <c r="ALV191" s="1"/>
    </row>
    <row r="192" spans="1:1010" ht="15" customHeight="1" x14ac:dyDescent="0.25">
      <c r="A192" s="68"/>
      <c r="B192" s="68"/>
      <c r="C192" s="68"/>
      <c r="D192" s="41"/>
      <c r="E192" s="171"/>
      <c r="F192" s="69"/>
      <c r="G192" s="42"/>
      <c r="H192" s="42"/>
      <c r="I192" s="69"/>
      <c r="J192" s="69"/>
      <c r="K192" s="70"/>
      <c r="L192" s="67" t="str">
        <f t="shared" si="18"/>
        <v/>
      </c>
      <c r="M192" s="67" t="str">
        <f t="shared" si="19"/>
        <v/>
      </c>
      <c r="N192" s="27">
        <f>IF($L192="",0,IF(ISBLANK($M192)=TRUE(),360,DAYS360($L192,$M192)+1)+IF(DAY($M192)=31,VLOOKUP(MONTH($M192),formula!$B$1:$D$12,3))+IF(AND(MONTH($M192)=2,DAY($M192)=28),2,0))</f>
        <v>0</v>
      </c>
      <c r="O192" s="71">
        <f t="shared" si="25"/>
        <v>0</v>
      </c>
      <c r="P192" s="72"/>
      <c r="Q192" s="73"/>
      <c r="ALH192" s="1"/>
      <c r="ALI192" s="1"/>
      <c r="ALJ192" s="1"/>
      <c r="ALK192" s="1"/>
      <c r="ALL192" s="1"/>
      <c r="ALM192" s="1"/>
      <c r="ALN192" s="1"/>
      <c r="ALO192" s="1"/>
      <c r="ALP192" s="1"/>
      <c r="ALQ192" s="1"/>
      <c r="ALR192" s="1"/>
      <c r="ALS192" s="1"/>
      <c r="ALT192" s="1"/>
      <c r="ALU192" s="1"/>
      <c r="ALV192" s="1"/>
    </row>
    <row r="193" spans="1:1010" ht="15" customHeight="1" x14ac:dyDescent="0.25">
      <c r="A193" s="68"/>
      <c r="B193" s="68"/>
      <c r="C193" s="68"/>
      <c r="D193" s="41"/>
      <c r="E193" s="171"/>
      <c r="F193" s="69"/>
      <c r="G193" s="42"/>
      <c r="H193" s="42"/>
      <c r="I193" s="69"/>
      <c r="J193" s="69"/>
      <c r="K193" s="70"/>
      <c r="L193" s="67" t="str">
        <f t="shared" si="18"/>
        <v/>
      </c>
      <c r="M193" s="67" t="str">
        <f t="shared" si="19"/>
        <v/>
      </c>
      <c r="N193" s="27">
        <f>IF($L193="",0,IF(ISBLANK($M193)=TRUE(),360,DAYS360($L193,$M193)+1)+IF(DAY($M193)=31,VLOOKUP(MONTH($M193),formula!$B$1:$D$12,3))+IF(AND(MONTH($M193)=2,DAY($M193)=28),2,0))</f>
        <v>0</v>
      </c>
      <c r="O193" s="71">
        <f t="shared" si="25"/>
        <v>0</v>
      </c>
      <c r="P193" s="72"/>
      <c r="Q193" s="73"/>
      <c r="ALH193" s="1"/>
      <c r="ALI193" s="1"/>
      <c r="ALJ193" s="1"/>
      <c r="ALK193" s="1"/>
      <c r="ALL193" s="1"/>
      <c r="ALM193" s="1"/>
      <c r="ALN193" s="1"/>
      <c r="ALO193" s="1"/>
      <c r="ALP193" s="1"/>
      <c r="ALQ193" s="1"/>
      <c r="ALR193" s="1"/>
      <c r="ALS193" s="1"/>
      <c r="ALT193" s="1"/>
      <c r="ALU193" s="1"/>
      <c r="ALV193" s="1"/>
    </row>
    <row r="194" spans="1:1010" ht="15" customHeight="1" thickBot="1" x14ac:dyDescent="0.3">
      <c r="A194" s="68"/>
      <c r="B194" s="68"/>
      <c r="C194" s="68"/>
      <c r="D194" s="41"/>
      <c r="E194" s="171"/>
      <c r="F194" s="69"/>
      <c r="G194" s="42"/>
      <c r="H194" s="42"/>
      <c r="I194" s="69"/>
      <c r="J194" s="69"/>
      <c r="K194" s="70"/>
      <c r="L194" s="67" t="str">
        <f t="shared" si="18"/>
        <v/>
      </c>
      <c r="M194" s="67" t="str">
        <f t="shared" si="19"/>
        <v/>
      </c>
      <c r="N194" s="27">
        <f>IF($L194="",0,IF(ISBLANK($M194)=TRUE(),360,DAYS360($L194,$M194)+1)+IF(DAY($M194)=31,VLOOKUP(MONTH($M194),formula!$B$1:$D$12,3))+IF(AND(MONTH($M194)=2,DAY($M194)=28),2,0))</f>
        <v>0</v>
      </c>
      <c r="O194" s="71">
        <f t="shared" si="25"/>
        <v>0</v>
      </c>
      <c r="P194" s="74"/>
      <c r="Q194" s="75"/>
      <c r="ALH194" s="1"/>
      <c r="ALI194" s="1"/>
      <c r="ALJ194" s="1"/>
      <c r="ALK194" s="1"/>
      <c r="ALL194" s="1"/>
      <c r="ALM194" s="1"/>
      <c r="ALN194" s="1"/>
      <c r="ALO194" s="1"/>
      <c r="ALP194" s="1"/>
      <c r="ALQ194" s="1"/>
      <c r="ALR194" s="1"/>
      <c r="ALS194" s="1"/>
      <c r="ALT194" s="1"/>
      <c r="ALU194" s="1"/>
      <c r="ALV194" s="1"/>
    </row>
    <row r="195" spans="1:1010" ht="38.25" customHeight="1" x14ac:dyDescent="0.25">
      <c r="A195" s="194" t="s">
        <v>167</v>
      </c>
      <c r="B195" s="194"/>
      <c r="C195" s="53"/>
      <c r="D195" s="76" t="s">
        <v>57</v>
      </c>
      <c r="E195" s="1"/>
      <c r="F195" s="1"/>
      <c r="G195" s="77"/>
      <c r="H195" s="78"/>
      <c r="I195" s="77"/>
      <c r="J195" s="77"/>
      <c r="K195" s="78"/>
      <c r="L195" s="79"/>
      <c r="M195" s="79"/>
      <c r="N195" s="78"/>
      <c r="O195" s="71">
        <f>SUM(O40:O194)</f>
        <v>0</v>
      </c>
      <c r="ALG195" s="1"/>
      <c r="ALH195" s="1"/>
      <c r="ALI195" s="1"/>
      <c r="ALJ195" s="1"/>
      <c r="ALK195" s="1"/>
      <c r="ALL195" s="1"/>
      <c r="ALM195" s="1"/>
      <c r="ALN195" s="1"/>
      <c r="ALO195" s="1"/>
      <c r="ALP195" s="1"/>
      <c r="ALQ195" s="1"/>
      <c r="ALR195" s="1"/>
      <c r="ALS195" s="1"/>
      <c r="ALT195" s="1"/>
      <c r="ALU195" s="1"/>
      <c r="ALV195" s="1"/>
    </row>
    <row r="196" spans="1:1010" ht="12" customHeight="1" x14ac:dyDescent="0.25">
      <c r="A196" s="80" t="s">
        <v>58</v>
      </c>
      <c r="B196" s="1"/>
      <c r="C196" s="53"/>
      <c r="D196" s="53"/>
      <c r="E196" s="1"/>
      <c r="F196" s="1"/>
      <c r="G196" s="53"/>
      <c r="H196" s="54"/>
      <c r="I196" s="53"/>
      <c r="J196" s="53"/>
      <c r="K196" s="54"/>
      <c r="L196" s="81"/>
      <c r="N196" s="82"/>
      <c r="O196" s="81"/>
      <c r="P196" s="81"/>
      <c r="Q196" s="81"/>
      <c r="R196" s="82"/>
      <c r="S196" s="81"/>
      <c r="T196" s="83"/>
      <c r="AA196" s="84"/>
      <c r="AB196" s="85"/>
      <c r="ALR196" s="1"/>
      <c r="ALS196" s="1"/>
      <c r="ALT196" s="1"/>
      <c r="ALU196" s="1"/>
      <c r="ALV196" s="1"/>
    </row>
    <row r="197" spans="1:1010" s="90" customFormat="1" ht="14.25" customHeight="1" x14ac:dyDescent="0.25">
      <c r="A197" s="86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8"/>
      <c r="M197" s="88"/>
      <c r="N197" s="88"/>
      <c r="O197" s="89"/>
    </row>
    <row r="198" spans="1:1010" s="90" customFormat="1" ht="14.25" customHeight="1" x14ac:dyDescent="0.25">
      <c r="A198" s="91" t="s">
        <v>59</v>
      </c>
      <c r="B198" s="92" t="s">
        <v>60</v>
      </c>
      <c r="C198" s="92" t="s">
        <v>61</v>
      </c>
      <c r="D198" s="92" t="s">
        <v>62</v>
      </c>
      <c r="E198" s="93"/>
      <c r="F198"/>
      <c r="G198"/>
      <c r="H198"/>
      <c r="I198" s="94"/>
      <c r="J198" s="94"/>
      <c r="K198" s="94"/>
      <c r="L198" s="94"/>
      <c r="M198" s="94"/>
      <c r="N198" s="94"/>
      <c r="O198" s="94"/>
      <c r="P198" s="95"/>
      <c r="Q198" s="95"/>
      <c r="R198" s="95"/>
      <c r="S198" s="95"/>
    </row>
    <row r="199" spans="1:1010" s="90" customFormat="1" ht="14.25" customHeight="1" x14ac:dyDescent="0.25">
      <c r="A199" s="96" t="str">
        <f>S3</f>
        <v>elixir si/non</v>
      </c>
      <c r="B199" s="97">
        <f>V3</f>
        <v>0</v>
      </c>
      <c r="C199" s="97">
        <f>W3</f>
        <v>0</v>
      </c>
      <c r="D199" s="92">
        <f>INT(B199/2)</f>
        <v>0</v>
      </c>
      <c r="E199" s="93"/>
      <c r="F199"/>
      <c r="G199"/>
      <c r="H199"/>
      <c r="I199" s="94"/>
      <c r="J199" s="94"/>
      <c r="K199" s="94"/>
      <c r="L199" s="94"/>
      <c r="M199" s="94"/>
      <c r="N199" s="94"/>
      <c r="O199" s="94"/>
      <c r="P199" s="95"/>
      <c r="Q199" s="95"/>
      <c r="R199" s="95"/>
      <c r="S199" s="95"/>
    </row>
    <row r="200" spans="1:1010" ht="12" customHeight="1" x14ac:dyDescent="0.25">
      <c r="A200" s="40"/>
      <c r="B200" s="53"/>
      <c r="C200" s="195" t="s">
        <v>63</v>
      </c>
      <c r="D200" s="195"/>
      <c r="E200" s="195"/>
      <c r="F200" s="195"/>
      <c r="G200" s="195"/>
      <c r="H200" s="195"/>
      <c r="I200" s="195"/>
      <c r="J200" s="53"/>
      <c r="K200" s="54"/>
      <c r="L200" s="81"/>
      <c r="M200" s="81"/>
      <c r="N200" s="82"/>
      <c r="O200" s="81"/>
      <c r="P200" s="81"/>
      <c r="Q200" s="81"/>
      <c r="R200" s="82"/>
      <c r="S200" s="81"/>
      <c r="T200" s="83"/>
      <c r="AA200" s="84"/>
      <c r="AB200" s="85"/>
      <c r="ALS200" s="1"/>
      <c r="ALT200" s="1"/>
      <c r="ALU200" s="1"/>
      <c r="ALV200" s="1"/>
    </row>
    <row r="201" spans="1:1010" ht="15" x14ac:dyDescent="0.25">
      <c r="C201" s="196"/>
      <c r="D201" s="196"/>
      <c r="E201" s="196"/>
      <c r="F201" s="196"/>
      <c r="G201" s="196"/>
      <c r="H201" s="196"/>
      <c r="I201" s="196"/>
      <c r="M201" s="1"/>
      <c r="N201" s="1"/>
      <c r="O201" s="1"/>
      <c r="P201" s="1"/>
      <c r="Q201" s="1"/>
      <c r="T201" s="98"/>
      <c r="ALS201" s="1"/>
      <c r="ALT201" s="1"/>
      <c r="ALU201" s="1"/>
      <c r="ALV201" s="1"/>
    </row>
    <row r="202" spans="1:1010" ht="46.5" customHeight="1" x14ac:dyDescent="0.25">
      <c r="C202" s="197" t="s">
        <v>64</v>
      </c>
      <c r="D202" s="197"/>
      <c r="E202" s="197"/>
      <c r="F202" s="197"/>
      <c r="G202" s="197"/>
      <c r="H202" s="197"/>
      <c r="I202" s="197"/>
      <c r="J202" s="1"/>
      <c r="K202" s="99" t="s">
        <v>65</v>
      </c>
      <c r="L202" s="99" t="s">
        <v>66</v>
      </c>
      <c r="M202" s="100" t="s">
        <v>67</v>
      </c>
      <c r="N202" s="100" t="s">
        <v>68</v>
      </c>
      <c r="O202" s="101" t="s">
        <v>69</v>
      </c>
      <c r="P202" s="1"/>
      <c r="Q202" s="1"/>
      <c r="ALR202" s="1"/>
      <c r="ALS202" s="1"/>
      <c r="ALT202" s="1"/>
      <c r="ALU202" s="1"/>
      <c r="ALV202" s="1"/>
    </row>
    <row r="203" spans="1:1010" ht="15" customHeight="1" x14ac:dyDescent="0.25">
      <c r="C203" s="197"/>
      <c r="D203" s="197"/>
      <c r="E203" s="197"/>
      <c r="F203" s="197"/>
      <c r="G203" s="197"/>
      <c r="H203" s="197"/>
      <c r="I203" s="197"/>
      <c r="J203" s="1"/>
      <c r="K203" s="102">
        <v>2026</v>
      </c>
      <c r="L203" s="103">
        <f>COUNTIF(O40:O194,"&gt;0")</f>
        <v>0</v>
      </c>
      <c r="M203" s="104">
        <f>+S31</f>
        <v>0</v>
      </c>
      <c r="N203" s="104">
        <f>+O195</f>
        <v>0</v>
      </c>
      <c r="O203" s="105">
        <f>IF($M203&gt;$N203,$N203,$M203)</f>
        <v>0</v>
      </c>
      <c r="P203" s="1"/>
      <c r="Q203" s="1"/>
      <c r="ALR203" s="1"/>
      <c r="ALS203" s="1"/>
      <c r="ALT203" s="1"/>
      <c r="ALU203" s="1"/>
      <c r="ALV203" s="1"/>
    </row>
    <row r="204" spans="1:1010" ht="15" customHeight="1" x14ac:dyDescent="0.25">
      <c r="A204" s="2"/>
      <c r="C204" s="197"/>
      <c r="D204" s="197"/>
      <c r="E204" s="197"/>
      <c r="F204" s="197"/>
      <c r="G204" s="197"/>
      <c r="H204" s="197"/>
      <c r="I204" s="197"/>
      <c r="J204" s="1"/>
      <c r="K204" s="99" t="s">
        <v>70</v>
      </c>
      <c r="L204" s="106">
        <f>SUM(L203)</f>
        <v>0</v>
      </c>
      <c r="M204" s="107">
        <f>SUM(M203)</f>
        <v>0</v>
      </c>
      <c r="N204" s="107">
        <f>SUM(N203)</f>
        <v>0</v>
      </c>
      <c r="O204" s="108">
        <f>SUM(O203)</f>
        <v>0</v>
      </c>
      <c r="P204" s="1"/>
      <c r="Q204" s="1"/>
      <c r="ALR204" s="1"/>
      <c r="ALS204" s="1"/>
      <c r="ALT204" s="1"/>
      <c r="ALU204" s="1"/>
      <c r="ALV204" s="1"/>
    </row>
    <row r="205" spans="1:1010" ht="15" customHeight="1" x14ac:dyDescent="0.25">
      <c r="A205" s="2"/>
      <c r="C205" s="197"/>
      <c r="D205" s="197"/>
      <c r="E205" s="197"/>
      <c r="F205" s="197"/>
      <c r="G205" s="197"/>
      <c r="H205" s="197"/>
      <c r="I205" s="197"/>
      <c r="J205" s="1"/>
      <c r="M205" s="1"/>
      <c r="N205" s="1"/>
      <c r="O205" s="1"/>
      <c r="P205" s="1"/>
      <c r="Q205" s="1"/>
      <c r="ALR205" s="1"/>
      <c r="ALS205" s="1"/>
      <c r="ALT205" s="1"/>
      <c r="ALU205" s="1"/>
      <c r="ALV205" s="1"/>
    </row>
    <row r="206" spans="1:1010" x14ac:dyDescent="0.25">
      <c r="A206" s="2"/>
      <c r="M206" s="1"/>
      <c r="N206" s="1"/>
      <c r="O206" s="1"/>
      <c r="P206" s="1"/>
      <c r="Q206" s="1"/>
      <c r="ALU206" s="1"/>
      <c r="ALV206" s="1"/>
    </row>
    <row r="207" spans="1:1010" x14ac:dyDescent="0.25">
      <c r="A207" s="2"/>
      <c r="M207" s="1"/>
      <c r="N207" s="1"/>
      <c r="O207" s="1"/>
      <c r="P207" s="1"/>
      <c r="Q207" s="1"/>
      <c r="ALV207" s="1"/>
    </row>
    <row r="208" spans="1:1010" x14ac:dyDescent="0.25">
      <c r="A208" s="2"/>
      <c r="K208" s="1"/>
      <c r="L208" s="1"/>
      <c r="M208" s="1"/>
      <c r="N208" s="1"/>
      <c r="P208" s="1"/>
      <c r="Q208" s="1"/>
      <c r="ALV208" s="1"/>
    </row>
    <row r="209" spans="1:1010" x14ac:dyDescent="0.25">
      <c r="A209" s="2"/>
      <c r="J209" s="1"/>
      <c r="K209" s="1"/>
      <c r="L209" s="1"/>
      <c r="M209" s="1"/>
      <c r="N209" s="1"/>
      <c r="ALV209" s="1"/>
    </row>
    <row r="210" spans="1:1010" x14ac:dyDescent="0.25">
      <c r="A210" s="2"/>
      <c r="J210" s="1"/>
      <c r="K210" s="1"/>
      <c r="L210" s="1"/>
      <c r="M210" s="1"/>
      <c r="N210" s="1"/>
      <c r="ALV210" s="1"/>
    </row>
    <row r="211" spans="1:1010" x14ac:dyDescent="0.25">
      <c r="A211" s="2"/>
      <c r="J211" s="1"/>
      <c r="K211" s="1"/>
      <c r="L211" s="1"/>
      <c r="M211" s="1"/>
      <c r="N211" s="1"/>
      <c r="ALV211" s="1"/>
    </row>
    <row r="212" spans="1:1010" x14ac:dyDescent="0.25">
      <c r="A212" s="2"/>
      <c r="J212" s="1"/>
      <c r="ALV212" s="1"/>
    </row>
    <row r="213" spans="1:1010" ht="23.25" x14ac:dyDescent="0.25">
      <c r="A213" s="2"/>
      <c r="K213" s="109"/>
      <c r="L213" s="109"/>
      <c r="M213" s="109"/>
      <c r="N213" s="109"/>
      <c r="O213" s="109"/>
      <c r="ALV213" s="1"/>
    </row>
    <row r="214" spans="1:1010" ht="23.25" customHeight="1" x14ac:dyDescent="0.25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P214" s="109"/>
      <c r="Q214" s="109"/>
      <c r="R214" s="109"/>
      <c r="S214" s="109"/>
      <c r="T214" s="109"/>
      <c r="U214" s="109"/>
      <c r="V214" s="109"/>
      <c r="W214" s="109"/>
      <c r="ALV214" s="1"/>
    </row>
  </sheetData>
  <sheetProtection algorithmName="SHA-512" hashValue="i4IP32nkcZiXux+Q0quHgfFGsfTxMcoXu3Fl/uYlnNrCwmHfBQ1GtBRnE7DH62iBWmaFyY4DbHYIObdrsWx5tg==" saltValue="qUYwyQk/u4395/CwyNmR1A==" spinCount="100000" sheet="1" objects="1" scenarios="1"/>
  <mergeCells count="57">
    <mergeCell ref="V5:W5"/>
    <mergeCell ref="A195:B195"/>
    <mergeCell ref="C200:I200"/>
    <mergeCell ref="C201:I201"/>
    <mergeCell ref="C202:I205"/>
    <mergeCell ref="J38:J39"/>
    <mergeCell ref="K38:K39"/>
    <mergeCell ref="L38:M38"/>
    <mergeCell ref="N38:N39"/>
    <mergeCell ref="O38:O39"/>
    <mergeCell ref="A8:M8"/>
    <mergeCell ref="N8:R8"/>
    <mergeCell ref="Q37:Q39"/>
    <mergeCell ref="A38:A39"/>
    <mergeCell ref="B38:B39"/>
    <mergeCell ref="C38:C39"/>
    <mergeCell ref="Z9:Z10"/>
    <mergeCell ref="S9:T9"/>
    <mergeCell ref="U9:U10"/>
    <mergeCell ref="V9:V10"/>
    <mergeCell ref="X9:Y9"/>
    <mergeCell ref="G32:G33"/>
    <mergeCell ref="H32:I32"/>
    <mergeCell ref="A37:K37"/>
    <mergeCell ref="L37:O37"/>
    <mergeCell ref="P37:P39"/>
    <mergeCell ref="D38:E38"/>
    <mergeCell ref="F38:F39"/>
    <mergeCell ref="G38:G39"/>
    <mergeCell ref="H38:H39"/>
    <mergeCell ref="I38:I39"/>
    <mergeCell ref="Z8:AB8"/>
    <mergeCell ref="A9:A10"/>
    <mergeCell ref="B9:B10"/>
    <mergeCell ref="C9:C10"/>
    <mergeCell ref="D9:D10"/>
    <mergeCell ref="E9:F9"/>
    <mergeCell ref="G9:G10"/>
    <mergeCell ref="H9:H10"/>
    <mergeCell ref="I9:I10"/>
    <mergeCell ref="J9:J10"/>
    <mergeCell ref="K9:K10"/>
    <mergeCell ref="L9:L10"/>
    <mergeCell ref="M9:M10"/>
    <mergeCell ref="N9:Q9"/>
    <mergeCell ref="AA9:AB9"/>
    <mergeCell ref="R9:R10"/>
    <mergeCell ref="D3:P3"/>
    <mergeCell ref="D4:U4"/>
    <mergeCell ref="D5:Q5"/>
    <mergeCell ref="S5:U5"/>
    <mergeCell ref="B6:K6"/>
    <mergeCell ref="A1:B1"/>
    <mergeCell ref="C1:Q1"/>
    <mergeCell ref="V1:W1"/>
    <mergeCell ref="D2:P2"/>
    <mergeCell ref="S2:U2"/>
  </mergeCells>
  <pageMargins left="0.196527777777778" right="0.196527777777778" top="0.35416666666666702" bottom="0.31527777777777799" header="0.511811023622047" footer="0.15763888888888899"/>
  <pageSetup paperSize="8" scale="55" fitToHeight="0" orientation="landscape" horizontalDpi="300" verticalDpi="300" r:id="rId1"/>
  <headerFooter>
    <oddFooter>&amp;Rpáxina &amp;P de &amp;N</oddFooter>
  </headerFooter>
  <rowBreaks count="1" manualBreakCount="1">
    <brk id="3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despregables!$A$17:$A$19</xm:f>
          </x14:formula1>
          <x14:formula2>
            <xm:f>0</xm:f>
          </x14:formula2>
          <xm:sqref>M11:M30</xm:sqref>
        </x14:dataValidation>
        <x14:dataValidation type="list" allowBlank="1" showInputMessage="1" showErrorMessage="1" xr:uid="{00000000-0002-0000-0000-000002000000}">
          <x14:formula1>
            <xm:f>despregables!$A$12:$A$15</xm:f>
          </x14:formula1>
          <x14:formula2>
            <xm:f>0</xm:f>
          </x14:formula2>
          <xm:sqref>H40:H194 I11:I30</xm:sqref>
        </x14:dataValidation>
        <x14:dataValidation type="list" allowBlank="1" showInputMessage="1" showErrorMessage="1" xr:uid="{00000000-0002-0000-0000-000003000000}">
          <x14:formula1>
            <xm:f>despregables!$A$6:$A$9</xm:f>
          </x14:formula1>
          <x14:formula2>
            <xm:f>0</xm:f>
          </x14:formula2>
          <xm:sqref>G40:G194 H11:H30</xm:sqref>
        </x14:dataValidation>
        <x14:dataValidation type="list" allowBlank="1" showInputMessage="1" showErrorMessage="1" xr:uid="{00000000-0002-0000-0000-000004000000}">
          <x14:formula1>
            <xm:f>despregables!A2:A4</xm:f>
          </x14:formula1>
          <x14:formula2>
            <xm:f>0</xm:f>
          </x14:formula2>
          <xm:sqref>S3</xm:sqref>
        </x14:dataValidation>
        <x14:dataValidation type="list" allowBlank="1" showInputMessage="1" showErrorMessage="1" xr:uid="{95838C81-DF4B-4AB8-9035-D819D130A3CD}">
          <x14:formula1>
            <xm:f>despregables!$B$2:$B$7</xm:f>
          </x14:formula1>
          <xm:sqref>E11:E30 D40:D194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zoomScale="110" zoomScaleNormal="110" workbookViewId="0"/>
  </sheetViews>
  <sheetFormatPr baseColWidth="10" defaultColWidth="8.85546875" defaultRowHeight="15" customHeight="1" x14ac:dyDescent="0.25"/>
  <cols>
    <col min="1" max="1025" width="10.7109375" customWidth="1"/>
  </cols>
  <sheetData>
    <row r="1" spans="1:4" ht="15" customHeight="1" x14ac:dyDescent="0.25">
      <c r="A1" s="110">
        <v>40574</v>
      </c>
      <c r="B1">
        <v>1</v>
      </c>
      <c r="C1">
        <v>31</v>
      </c>
      <c r="D1">
        <v>-1</v>
      </c>
    </row>
    <row r="2" spans="1:4" ht="15" customHeight="1" x14ac:dyDescent="0.25">
      <c r="A2" s="110">
        <v>40602</v>
      </c>
      <c r="B2">
        <v>2</v>
      </c>
      <c r="C2">
        <v>29</v>
      </c>
      <c r="D2">
        <v>1</v>
      </c>
    </row>
    <row r="3" spans="1:4" ht="15" customHeight="1" x14ac:dyDescent="0.25">
      <c r="A3" s="110">
        <v>40633</v>
      </c>
      <c r="B3">
        <v>3</v>
      </c>
      <c r="C3">
        <v>31</v>
      </c>
      <c r="D3">
        <v>-1</v>
      </c>
    </row>
    <row r="4" spans="1:4" ht="15" customHeight="1" x14ac:dyDescent="0.25">
      <c r="A4" s="110">
        <v>40634</v>
      </c>
      <c r="B4">
        <v>4</v>
      </c>
      <c r="D4">
        <v>0</v>
      </c>
    </row>
    <row r="5" spans="1:4" ht="15" customHeight="1" x14ac:dyDescent="0.25">
      <c r="A5" s="110">
        <v>40694</v>
      </c>
      <c r="B5">
        <v>5</v>
      </c>
      <c r="C5">
        <v>31</v>
      </c>
      <c r="D5">
        <v>-1</v>
      </c>
    </row>
    <row r="6" spans="1:4" ht="15" customHeight="1" x14ac:dyDescent="0.25">
      <c r="A6" s="110">
        <v>40695</v>
      </c>
      <c r="B6">
        <v>6</v>
      </c>
      <c r="D6">
        <v>0</v>
      </c>
    </row>
    <row r="7" spans="1:4" ht="15" customHeight="1" x14ac:dyDescent="0.25">
      <c r="A7" s="110">
        <v>40755</v>
      </c>
      <c r="B7">
        <v>7</v>
      </c>
      <c r="C7">
        <v>31</v>
      </c>
      <c r="D7">
        <v>-1</v>
      </c>
    </row>
    <row r="8" spans="1:4" ht="15" customHeight="1" x14ac:dyDescent="0.25">
      <c r="A8" s="110">
        <v>40786</v>
      </c>
      <c r="B8">
        <v>8</v>
      </c>
      <c r="C8">
        <v>31</v>
      </c>
      <c r="D8">
        <v>-1</v>
      </c>
    </row>
    <row r="9" spans="1:4" ht="15" customHeight="1" x14ac:dyDescent="0.25">
      <c r="A9" s="110">
        <v>40787</v>
      </c>
      <c r="B9">
        <v>9</v>
      </c>
      <c r="D9">
        <v>0</v>
      </c>
    </row>
    <row r="10" spans="1:4" ht="15" customHeight="1" x14ac:dyDescent="0.25">
      <c r="A10" s="110">
        <v>40847</v>
      </c>
      <c r="B10">
        <v>10</v>
      </c>
      <c r="C10">
        <v>31</v>
      </c>
      <c r="D10">
        <v>-1</v>
      </c>
    </row>
    <row r="11" spans="1:4" ht="15" customHeight="1" x14ac:dyDescent="0.25">
      <c r="A11" s="110">
        <v>40848</v>
      </c>
      <c r="B11">
        <v>11</v>
      </c>
      <c r="D11">
        <v>0</v>
      </c>
    </row>
    <row r="12" spans="1:4" ht="15" customHeight="1" x14ac:dyDescent="0.25">
      <c r="A12" s="110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="110" zoomScaleNormal="110" workbookViewId="0">
      <selection activeCell="B11" sqref="B11"/>
    </sheetView>
  </sheetViews>
  <sheetFormatPr baseColWidth="10" defaultColWidth="11.42578125" defaultRowHeight="15" customHeight="1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5" customHeight="1" x14ac:dyDescent="0.3">
      <c r="A1" s="111" t="s">
        <v>71</v>
      </c>
      <c r="B1" s="111" t="s">
        <v>72</v>
      </c>
      <c r="C1" s="111" t="s">
        <v>73</v>
      </c>
      <c r="D1" s="112" t="s">
        <v>74</v>
      </c>
      <c r="E1" s="112" t="s">
        <v>75</v>
      </c>
    </row>
    <row r="2" spans="1:5" ht="15" customHeight="1" x14ac:dyDescent="0.3">
      <c r="A2" t="s">
        <v>76</v>
      </c>
      <c r="C2" s="113" t="s">
        <v>77</v>
      </c>
      <c r="D2" s="114" t="s">
        <v>78</v>
      </c>
      <c r="E2" s="113" t="s">
        <v>79</v>
      </c>
    </row>
    <row r="3" spans="1:5" ht="15" customHeight="1" x14ac:dyDescent="0.3">
      <c r="A3" s="115" t="s">
        <v>6</v>
      </c>
      <c r="B3" t="s">
        <v>84</v>
      </c>
      <c r="C3" s="115" t="s">
        <v>80</v>
      </c>
      <c r="D3" s="116" t="s">
        <v>81</v>
      </c>
      <c r="E3" s="117" t="s">
        <v>82</v>
      </c>
    </row>
    <row r="4" spans="1:5" ht="15" customHeight="1" x14ac:dyDescent="0.3">
      <c r="A4" s="115" t="s">
        <v>83</v>
      </c>
      <c r="B4" s="115" t="s">
        <v>89</v>
      </c>
      <c r="C4" s="115" t="s">
        <v>85</v>
      </c>
      <c r="D4" s="116" t="s">
        <v>86</v>
      </c>
      <c r="E4" s="117" t="s">
        <v>87</v>
      </c>
    </row>
    <row r="5" spans="1:5" ht="15" customHeight="1" x14ac:dyDescent="0.3">
      <c r="A5" s="111" t="s">
        <v>88</v>
      </c>
      <c r="B5" s="115" t="s">
        <v>97</v>
      </c>
      <c r="C5" s="115" t="s">
        <v>90</v>
      </c>
      <c r="E5" s="117" t="s">
        <v>91</v>
      </c>
    </row>
    <row r="6" spans="1:5" ht="15" customHeight="1" x14ac:dyDescent="0.3">
      <c r="B6" s="115" t="s">
        <v>92</v>
      </c>
      <c r="C6" s="115"/>
      <c r="E6" s="117" t="s">
        <v>93</v>
      </c>
    </row>
    <row r="7" spans="1:5" ht="15" customHeight="1" x14ac:dyDescent="0.3">
      <c r="A7" s="115" t="s">
        <v>94</v>
      </c>
      <c r="B7" s="115" t="s">
        <v>95</v>
      </c>
      <c r="C7" s="115"/>
    </row>
    <row r="8" spans="1:5" ht="15" customHeight="1" x14ac:dyDescent="0.3">
      <c r="A8" s="115" t="s">
        <v>96</v>
      </c>
      <c r="B8" s="115"/>
      <c r="C8" s="115"/>
    </row>
    <row r="9" spans="1:5" ht="15" customHeight="1" x14ac:dyDescent="0.3">
      <c r="A9" s="115" t="s">
        <v>98</v>
      </c>
      <c r="B9" s="118" t="s">
        <v>168</v>
      </c>
      <c r="C9" s="115"/>
    </row>
    <row r="10" spans="1:5" ht="15" customHeight="1" x14ac:dyDescent="0.3">
      <c r="A10" s="115"/>
      <c r="C10" s="115"/>
    </row>
    <row r="11" spans="1:5" ht="15" customHeight="1" x14ac:dyDescent="0.3">
      <c r="A11" s="111" t="s">
        <v>99</v>
      </c>
      <c r="B11" s="118"/>
    </row>
    <row r="12" spans="1:5" ht="15" customHeight="1" x14ac:dyDescent="0.3">
      <c r="A12" s="113"/>
    </row>
    <row r="13" spans="1:5" ht="15" customHeight="1" x14ac:dyDescent="0.3">
      <c r="A13" s="115" t="s">
        <v>89</v>
      </c>
    </row>
    <row r="14" spans="1:5" ht="15" customHeight="1" x14ac:dyDescent="0.3">
      <c r="A14" s="115" t="s">
        <v>100</v>
      </c>
      <c r="C14" s="119">
        <v>43889</v>
      </c>
    </row>
    <row r="15" spans="1:5" ht="15" customHeight="1" x14ac:dyDescent="0.3">
      <c r="A15" s="115" t="s">
        <v>101</v>
      </c>
    </row>
    <row r="16" spans="1:5" ht="15" customHeight="1" x14ac:dyDescent="0.3">
      <c r="A16" s="111" t="s">
        <v>102</v>
      </c>
    </row>
    <row r="18" spans="1:1" ht="15" customHeight="1" x14ac:dyDescent="0.25">
      <c r="A18" t="s">
        <v>46</v>
      </c>
    </row>
    <row r="19" spans="1:1" ht="15" customHeight="1" x14ac:dyDescent="0.25">
      <c r="A19" t="s">
        <v>48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zoomScale="110" zoomScaleNormal="110" workbookViewId="0">
      <selection sqref="A1:C1"/>
    </sheetView>
  </sheetViews>
  <sheetFormatPr baseColWidth="10" defaultColWidth="11.42578125" defaultRowHeight="15" customHeight="1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5" customHeight="1" x14ac:dyDescent="0.25">
      <c r="A1" s="205" t="s">
        <v>103</v>
      </c>
      <c r="B1" s="205"/>
      <c r="C1" s="205"/>
      <c r="D1" s="200" t="s">
        <v>104</v>
      </c>
      <c r="E1" s="200"/>
      <c r="F1" s="200"/>
      <c r="G1" s="200" t="s">
        <v>105</v>
      </c>
      <c r="H1" s="200"/>
      <c r="I1" s="200"/>
      <c r="J1" s="206" t="s">
        <v>106</v>
      </c>
      <c r="K1" s="206"/>
      <c r="L1" s="206"/>
      <c r="M1" s="205" t="s">
        <v>107</v>
      </c>
      <c r="N1" s="205"/>
      <c r="O1" s="205"/>
      <c r="P1" s="200" t="s">
        <v>108</v>
      </c>
      <c r="Q1" s="200"/>
      <c r="R1" s="200"/>
    </row>
    <row r="2" spans="1:18" x14ac:dyDescent="0.25">
      <c r="A2" s="120" t="s">
        <v>109</v>
      </c>
      <c r="B2" s="121" t="s">
        <v>110</v>
      </c>
      <c r="C2" s="122" t="s">
        <v>111</v>
      </c>
      <c r="D2" s="123" t="s">
        <v>109</v>
      </c>
      <c r="E2" s="124" t="s">
        <v>110</v>
      </c>
      <c r="F2" s="125" t="s">
        <v>111</v>
      </c>
      <c r="G2" s="123" t="s">
        <v>109</v>
      </c>
      <c r="H2" s="124" t="s">
        <v>110</v>
      </c>
      <c r="I2" s="125" t="s">
        <v>111</v>
      </c>
      <c r="J2" s="123" t="s">
        <v>109</v>
      </c>
      <c r="K2" s="124" t="s">
        <v>110</v>
      </c>
      <c r="L2" s="126" t="s">
        <v>112</v>
      </c>
      <c r="M2" s="120" t="s">
        <v>109</v>
      </c>
      <c r="N2" s="121" t="s">
        <v>110</v>
      </c>
      <c r="O2" s="122" t="s">
        <v>111</v>
      </c>
      <c r="P2" s="123" t="s">
        <v>109</v>
      </c>
      <c r="Q2" s="124" t="s">
        <v>110</v>
      </c>
      <c r="R2" s="125" t="s">
        <v>111</v>
      </c>
    </row>
    <row r="3" spans="1:18" x14ac:dyDescent="0.25">
      <c r="A3" s="127">
        <v>1</v>
      </c>
      <c r="B3" s="128">
        <v>1.3333333333333299</v>
      </c>
      <c r="C3" s="129">
        <v>6.6666666666666696</v>
      </c>
      <c r="D3" s="130">
        <v>16</v>
      </c>
      <c r="E3" s="131">
        <v>24</v>
      </c>
      <c r="F3" s="132">
        <v>106.67</v>
      </c>
      <c r="G3" s="130">
        <v>31</v>
      </c>
      <c r="H3" s="133">
        <v>84.67</v>
      </c>
      <c r="I3" s="134">
        <v>206.67</v>
      </c>
      <c r="J3" s="130">
        <v>46</v>
      </c>
      <c r="K3" s="131">
        <v>153.33000000000001</v>
      </c>
      <c r="L3" s="135">
        <v>306.67</v>
      </c>
      <c r="M3" s="127">
        <v>61</v>
      </c>
      <c r="N3" s="128">
        <v>203.33</v>
      </c>
      <c r="O3" s="129">
        <v>406.67</v>
      </c>
      <c r="P3" s="130">
        <v>76</v>
      </c>
      <c r="Q3" s="131">
        <v>253.33</v>
      </c>
      <c r="R3" s="132">
        <v>506.67</v>
      </c>
    </row>
    <row r="4" spans="1:18" x14ac:dyDescent="0.25">
      <c r="A4" s="136">
        <v>2</v>
      </c>
      <c r="B4" s="128">
        <v>2.6666666666666701</v>
      </c>
      <c r="C4" s="129">
        <v>13.3333333333333</v>
      </c>
      <c r="D4" s="137">
        <v>17</v>
      </c>
      <c r="E4" s="131">
        <v>28</v>
      </c>
      <c r="F4" s="132">
        <v>113.34</v>
      </c>
      <c r="G4" s="137">
        <v>32</v>
      </c>
      <c r="H4" s="133">
        <v>89.34</v>
      </c>
      <c r="I4" s="134">
        <v>213.34</v>
      </c>
      <c r="J4" s="137">
        <v>47</v>
      </c>
      <c r="K4" s="131">
        <v>156.66</v>
      </c>
      <c r="L4" s="135">
        <v>313.33999999999997</v>
      </c>
      <c r="M4" s="136">
        <v>62</v>
      </c>
      <c r="N4" s="128">
        <v>206.66</v>
      </c>
      <c r="O4" s="129">
        <v>413.34</v>
      </c>
      <c r="P4" s="137">
        <v>77</v>
      </c>
      <c r="Q4" s="131">
        <v>256.66000000000003</v>
      </c>
      <c r="R4" s="132">
        <v>513.34</v>
      </c>
    </row>
    <row r="5" spans="1:18" x14ac:dyDescent="0.25">
      <c r="A5" s="127">
        <v>3</v>
      </c>
      <c r="B5" s="128">
        <v>4</v>
      </c>
      <c r="C5" s="129">
        <v>20</v>
      </c>
      <c r="D5" s="137">
        <v>18</v>
      </c>
      <c r="E5" s="131">
        <v>32</v>
      </c>
      <c r="F5" s="132">
        <v>120.01</v>
      </c>
      <c r="G5" s="137">
        <v>33</v>
      </c>
      <c r="H5" s="133">
        <v>94.01</v>
      </c>
      <c r="I5" s="134">
        <v>220.01</v>
      </c>
      <c r="J5" s="137">
        <v>48</v>
      </c>
      <c r="K5" s="131">
        <v>159.99</v>
      </c>
      <c r="L5" s="135">
        <v>320.01</v>
      </c>
      <c r="M5" s="127">
        <v>63</v>
      </c>
      <c r="N5" s="128">
        <v>209.99</v>
      </c>
      <c r="O5" s="129">
        <v>420.01</v>
      </c>
      <c r="P5" s="137">
        <v>78</v>
      </c>
      <c r="Q5" s="131">
        <v>259.99</v>
      </c>
      <c r="R5" s="132">
        <v>520.01</v>
      </c>
    </row>
    <row r="6" spans="1:18" x14ac:dyDescent="0.25">
      <c r="A6" s="136">
        <v>4</v>
      </c>
      <c r="B6" s="128">
        <v>5.3333333333333304</v>
      </c>
      <c r="C6" s="129">
        <v>26.6666666666667</v>
      </c>
      <c r="D6" s="137">
        <v>19</v>
      </c>
      <c r="E6" s="131">
        <v>36</v>
      </c>
      <c r="F6" s="132">
        <v>126.68</v>
      </c>
      <c r="G6" s="137">
        <v>34</v>
      </c>
      <c r="H6" s="133">
        <v>98.68</v>
      </c>
      <c r="I6" s="134">
        <v>226.68</v>
      </c>
      <c r="J6" s="137">
        <v>49</v>
      </c>
      <c r="K6" s="131">
        <v>163.32</v>
      </c>
      <c r="L6" s="135">
        <v>326.68</v>
      </c>
      <c r="M6" s="136">
        <v>64</v>
      </c>
      <c r="N6" s="128">
        <v>213.32</v>
      </c>
      <c r="O6" s="129">
        <v>426.68</v>
      </c>
      <c r="P6" s="137">
        <v>79</v>
      </c>
      <c r="Q6" s="131">
        <v>263.32</v>
      </c>
      <c r="R6" s="132">
        <v>526.67999999999995</v>
      </c>
    </row>
    <row r="7" spans="1:18" x14ac:dyDescent="0.25">
      <c r="A7" s="127">
        <v>5</v>
      </c>
      <c r="B7" s="128">
        <v>6.6666666666666696</v>
      </c>
      <c r="C7" s="129">
        <v>33.3333333333333</v>
      </c>
      <c r="D7" s="137">
        <v>20</v>
      </c>
      <c r="E7" s="131">
        <v>40</v>
      </c>
      <c r="F7" s="132">
        <v>133.35</v>
      </c>
      <c r="G7" s="137">
        <v>35</v>
      </c>
      <c r="H7" s="133">
        <v>103.35</v>
      </c>
      <c r="I7" s="134">
        <v>233.35</v>
      </c>
      <c r="J7" s="137">
        <v>50</v>
      </c>
      <c r="K7" s="131">
        <v>166.65</v>
      </c>
      <c r="L7" s="135">
        <v>333.35</v>
      </c>
      <c r="M7" s="127">
        <v>65</v>
      </c>
      <c r="N7" s="128">
        <v>216.65</v>
      </c>
      <c r="O7" s="129">
        <v>433.35</v>
      </c>
      <c r="P7" s="137">
        <v>80</v>
      </c>
      <c r="Q7" s="131">
        <v>266.64999999999998</v>
      </c>
      <c r="R7" s="132">
        <v>533.35</v>
      </c>
    </row>
    <row r="8" spans="1:18" x14ac:dyDescent="0.25">
      <c r="A8" s="136">
        <v>6</v>
      </c>
      <c r="B8" s="128">
        <v>8</v>
      </c>
      <c r="C8" s="129">
        <v>40</v>
      </c>
      <c r="D8" s="137">
        <v>21</v>
      </c>
      <c r="E8" s="131">
        <v>44</v>
      </c>
      <c r="F8" s="132">
        <v>140.02000000000001</v>
      </c>
      <c r="G8" s="137">
        <v>36</v>
      </c>
      <c r="H8" s="133">
        <v>108.02</v>
      </c>
      <c r="I8" s="134">
        <v>240.02</v>
      </c>
      <c r="J8" s="137">
        <v>51</v>
      </c>
      <c r="K8" s="131">
        <v>169.98</v>
      </c>
      <c r="L8" s="135">
        <v>340.02</v>
      </c>
      <c r="M8" s="136">
        <v>66</v>
      </c>
      <c r="N8" s="128">
        <v>219.98</v>
      </c>
      <c r="O8" s="129">
        <v>440.02</v>
      </c>
      <c r="P8" s="137">
        <v>81</v>
      </c>
      <c r="Q8" s="131">
        <v>269.98</v>
      </c>
      <c r="R8" s="132">
        <v>540.02</v>
      </c>
    </row>
    <row r="9" spans="1:18" x14ac:dyDescent="0.25">
      <c r="A9" s="127">
        <v>7</v>
      </c>
      <c r="B9" s="128">
        <v>9.3333333333333304</v>
      </c>
      <c r="C9" s="129">
        <v>46.6666666666667</v>
      </c>
      <c r="D9" s="137">
        <v>22</v>
      </c>
      <c r="E9" s="131">
        <v>48</v>
      </c>
      <c r="F9" s="132">
        <v>146.69</v>
      </c>
      <c r="G9" s="137">
        <v>37</v>
      </c>
      <c r="H9" s="133">
        <v>112.69</v>
      </c>
      <c r="I9" s="134">
        <v>246.69</v>
      </c>
      <c r="J9" s="137">
        <v>52</v>
      </c>
      <c r="K9" s="131">
        <v>173.31</v>
      </c>
      <c r="L9" s="135">
        <v>346.69</v>
      </c>
      <c r="M9" s="127">
        <v>67</v>
      </c>
      <c r="N9" s="128">
        <v>223.31</v>
      </c>
      <c r="O9" s="129">
        <v>446.69</v>
      </c>
      <c r="P9" s="137">
        <v>82</v>
      </c>
      <c r="Q9" s="131">
        <v>273.31</v>
      </c>
      <c r="R9" s="132">
        <v>546.69000000000005</v>
      </c>
    </row>
    <row r="10" spans="1:18" x14ac:dyDescent="0.25">
      <c r="A10" s="136">
        <v>8</v>
      </c>
      <c r="B10" s="128">
        <v>10.6666666666667</v>
      </c>
      <c r="C10" s="129">
        <v>53.3333333333333</v>
      </c>
      <c r="D10" s="137">
        <v>23</v>
      </c>
      <c r="E10" s="131">
        <v>52</v>
      </c>
      <c r="F10" s="132">
        <v>153.36000000000001</v>
      </c>
      <c r="G10" s="137">
        <v>38</v>
      </c>
      <c r="H10" s="133">
        <v>117.36</v>
      </c>
      <c r="I10" s="134">
        <v>253.36</v>
      </c>
      <c r="J10" s="137">
        <v>53</v>
      </c>
      <c r="K10" s="131">
        <v>176.64</v>
      </c>
      <c r="L10" s="135">
        <v>353.36</v>
      </c>
      <c r="M10" s="136">
        <v>68</v>
      </c>
      <c r="N10" s="128">
        <v>226.64</v>
      </c>
      <c r="O10" s="129">
        <v>453.36</v>
      </c>
      <c r="P10" s="137">
        <v>83</v>
      </c>
      <c r="Q10" s="131">
        <v>276.64</v>
      </c>
      <c r="R10" s="132">
        <v>553.36</v>
      </c>
    </row>
    <row r="11" spans="1:18" x14ac:dyDescent="0.25">
      <c r="A11" s="127">
        <v>9</v>
      </c>
      <c r="B11" s="128">
        <v>12</v>
      </c>
      <c r="C11" s="129">
        <v>60</v>
      </c>
      <c r="D11" s="137">
        <v>24</v>
      </c>
      <c r="E11" s="131">
        <v>56</v>
      </c>
      <c r="F11" s="132">
        <v>160.03</v>
      </c>
      <c r="G11" s="137">
        <v>39</v>
      </c>
      <c r="H11" s="133">
        <v>122.03</v>
      </c>
      <c r="I11" s="134">
        <v>260.02999999999997</v>
      </c>
      <c r="J11" s="137">
        <v>54</v>
      </c>
      <c r="K11" s="131">
        <v>179.97</v>
      </c>
      <c r="L11" s="135">
        <v>360.03</v>
      </c>
      <c r="M11" s="127">
        <v>69</v>
      </c>
      <c r="N11" s="128">
        <v>229.97</v>
      </c>
      <c r="O11" s="129">
        <v>460.03</v>
      </c>
      <c r="P11" s="137">
        <v>84</v>
      </c>
      <c r="Q11" s="131">
        <v>279.97000000000003</v>
      </c>
      <c r="R11" s="132">
        <v>560.03</v>
      </c>
    </row>
    <row r="12" spans="1:18" x14ac:dyDescent="0.25">
      <c r="A12" s="136">
        <v>10</v>
      </c>
      <c r="B12" s="128">
        <v>13.3333333333333</v>
      </c>
      <c r="C12" s="129">
        <v>66.6666666666667</v>
      </c>
      <c r="D12" s="137">
        <v>25</v>
      </c>
      <c r="E12" s="131">
        <v>60</v>
      </c>
      <c r="F12" s="134">
        <v>166.7</v>
      </c>
      <c r="G12" s="137">
        <v>40</v>
      </c>
      <c r="H12" s="133">
        <v>126.7</v>
      </c>
      <c r="I12" s="134">
        <v>266.7</v>
      </c>
      <c r="J12" s="137">
        <v>55</v>
      </c>
      <c r="K12" s="133">
        <v>183.3</v>
      </c>
      <c r="L12" s="135">
        <v>366.7</v>
      </c>
      <c r="M12" s="136">
        <v>70</v>
      </c>
      <c r="N12" s="128">
        <v>233.3</v>
      </c>
      <c r="O12" s="129">
        <v>466.7</v>
      </c>
      <c r="P12" s="137">
        <v>85</v>
      </c>
      <c r="Q12" s="131">
        <v>283.3</v>
      </c>
      <c r="R12" s="134">
        <v>566.70000000000005</v>
      </c>
    </row>
    <row r="13" spans="1:18" x14ac:dyDescent="0.25">
      <c r="A13" s="127">
        <v>11</v>
      </c>
      <c r="B13" s="128">
        <v>14.6666666666667</v>
      </c>
      <c r="C13" s="129">
        <v>73.3333333333333</v>
      </c>
      <c r="D13" s="137">
        <v>26</v>
      </c>
      <c r="E13" s="131">
        <v>64</v>
      </c>
      <c r="F13" s="132">
        <v>173.37</v>
      </c>
      <c r="G13" s="137">
        <v>41</v>
      </c>
      <c r="H13" s="133">
        <v>131.37</v>
      </c>
      <c r="I13" s="134">
        <v>273.37</v>
      </c>
      <c r="J13" s="137">
        <v>56</v>
      </c>
      <c r="K13" s="131">
        <v>186.63</v>
      </c>
      <c r="L13" s="135">
        <v>373.37</v>
      </c>
      <c r="M13" s="127">
        <v>71</v>
      </c>
      <c r="N13" s="128">
        <v>236.63</v>
      </c>
      <c r="O13" s="129">
        <v>473.37</v>
      </c>
      <c r="P13" s="137">
        <v>86</v>
      </c>
      <c r="Q13" s="131">
        <v>286.63</v>
      </c>
      <c r="R13" s="132">
        <v>573.37</v>
      </c>
    </row>
    <row r="14" spans="1:18" x14ac:dyDescent="0.25">
      <c r="A14" s="136">
        <v>12</v>
      </c>
      <c r="B14" s="128">
        <v>16</v>
      </c>
      <c r="C14" s="129">
        <v>80</v>
      </c>
      <c r="D14" s="137">
        <v>27</v>
      </c>
      <c r="E14" s="131">
        <v>68</v>
      </c>
      <c r="F14" s="132">
        <v>180.04</v>
      </c>
      <c r="G14" s="137">
        <v>42</v>
      </c>
      <c r="H14" s="133">
        <v>136.04</v>
      </c>
      <c r="I14" s="134">
        <v>280.04000000000002</v>
      </c>
      <c r="J14" s="137">
        <v>57</v>
      </c>
      <c r="K14" s="131">
        <v>189.96</v>
      </c>
      <c r="L14" s="135">
        <v>380.04</v>
      </c>
      <c r="M14" s="136">
        <v>72</v>
      </c>
      <c r="N14" s="128">
        <v>239.96</v>
      </c>
      <c r="O14" s="129">
        <v>480.04</v>
      </c>
      <c r="P14" s="137">
        <v>87</v>
      </c>
      <c r="Q14" s="131">
        <v>289.95999999999998</v>
      </c>
      <c r="R14" s="132">
        <v>580.04</v>
      </c>
    </row>
    <row r="15" spans="1:18" x14ac:dyDescent="0.25">
      <c r="A15" s="127">
        <v>13</v>
      </c>
      <c r="B15" s="128">
        <v>17.3333333333333</v>
      </c>
      <c r="C15" s="129">
        <v>86.6666666666667</v>
      </c>
      <c r="D15" s="137">
        <v>28</v>
      </c>
      <c r="E15" s="131">
        <v>72</v>
      </c>
      <c r="F15" s="132">
        <v>186.71</v>
      </c>
      <c r="G15" s="137">
        <v>43</v>
      </c>
      <c r="H15" s="133">
        <v>140.71</v>
      </c>
      <c r="I15" s="134">
        <v>286.70999999999998</v>
      </c>
      <c r="J15" s="137">
        <v>58</v>
      </c>
      <c r="K15" s="131">
        <v>193.29</v>
      </c>
      <c r="L15" s="135">
        <v>386.71</v>
      </c>
      <c r="M15" s="127">
        <v>73</v>
      </c>
      <c r="N15" s="128">
        <v>243.29</v>
      </c>
      <c r="O15" s="129">
        <v>486.71</v>
      </c>
      <c r="P15" s="137">
        <v>88</v>
      </c>
      <c r="Q15" s="131">
        <v>293.29000000000002</v>
      </c>
      <c r="R15" s="132">
        <v>586.71</v>
      </c>
    </row>
    <row r="16" spans="1:18" x14ac:dyDescent="0.25">
      <c r="A16" s="136">
        <v>14</v>
      </c>
      <c r="B16" s="128">
        <v>18.6666666666667</v>
      </c>
      <c r="C16" s="129">
        <v>93.3333333333333</v>
      </c>
      <c r="D16" s="137">
        <v>29</v>
      </c>
      <c r="E16" s="131">
        <v>76</v>
      </c>
      <c r="F16" s="132">
        <v>193.38</v>
      </c>
      <c r="G16" s="137">
        <v>44</v>
      </c>
      <c r="H16" s="133">
        <v>145.38</v>
      </c>
      <c r="I16" s="134">
        <v>293.38</v>
      </c>
      <c r="J16" s="137">
        <v>59</v>
      </c>
      <c r="K16" s="131">
        <v>196.62</v>
      </c>
      <c r="L16" s="135">
        <v>393.38</v>
      </c>
      <c r="M16" s="136">
        <v>74</v>
      </c>
      <c r="N16" s="128">
        <v>246.62</v>
      </c>
      <c r="O16" s="129">
        <v>493.38</v>
      </c>
      <c r="P16" s="137">
        <v>89</v>
      </c>
      <c r="Q16" s="131">
        <v>296.62</v>
      </c>
      <c r="R16" s="132">
        <v>593.38</v>
      </c>
    </row>
    <row r="17" spans="1:18" x14ac:dyDescent="0.25">
      <c r="A17" s="138">
        <v>15</v>
      </c>
      <c r="B17" s="139">
        <v>20</v>
      </c>
      <c r="C17" s="140">
        <v>100</v>
      </c>
      <c r="D17" s="141">
        <v>30</v>
      </c>
      <c r="E17" s="142">
        <v>80</v>
      </c>
      <c r="F17" s="143">
        <v>200</v>
      </c>
      <c r="G17" s="144">
        <v>45</v>
      </c>
      <c r="H17" s="145">
        <v>150.05000000000001</v>
      </c>
      <c r="I17" s="146">
        <v>300</v>
      </c>
      <c r="J17" s="144">
        <v>60</v>
      </c>
      <c r="K17" s="142">
        <v>200</v>
      </c>
      <c r="L17" s="147">
        <v>400</v>
      </c>
      <c r="M17" s="138">
        <v>75</v>
      </c>
      <c r="N17" s="139">
        <v>250</v>
      </c>
      <c r="O17" s="140">
        <v>500</v>
      </c>
      <c r="P17" s="141">
        <v>90</v>
      </c>
      <c r="Q17" s="142">
        <v>300</v>
      </c>
      <c r="R17" s="143">
        <v>600</v>
      </c>
    </row>
    <row r="18" spans="1:18" ht="15" customHeight="1" x14ac:dyDescent="0.25">
      <c r="A18" s="201" t="s">
        <v>113</v>
      </c>
      <c r="B18" s="201"/>
      <c r="C18" s="201"/>
      <c r="D18" s="202" t="s">
        <v>114</v>
      </c>
      <c r="E18" s="202"/>
      <c r="F18" s="202"/>
      <c r="G18" s="202" t="s">
        <v>113</v>
      </c>
      <c r="H18" s="202"/>
      <c r="I18" s="202"/>
      <c r="J18" s="203" t="s">
        <v>113</v>
      </c>
      <c r="K18" s="203"/>
      <c r="L18" s="203"/>
      <c r="M18" s="201" t="s">
        <v>113</v>
      </c>
      <c r="N18" s="201"/>
      <c r="O18" s="201"/>
      <c r="P18" s="204" t="s">
        <v>114</v>
      </c>
      <c r="Q18" s="204"/>
      <c r="R18" s="204"/>
    </row>
    <row r="19" spans="1:18" x14ac:dyDescent="0.25">
      <c r="A19" s="148"/>
      <c r="B19" s="149"/>
      <c r="C19" s="150"/>
      <c r="D19" s="149"/>
      <c r="E19" s="149"/>
      <c r="F19" s="150"/>
      <c r="G19" s="149" t="s">
        <v>115</v>
      </c>
      <c r="H19" s="149"/>
      <c r="I19" s="150" t="s">
        <v>116</v>
      </c>
      <c r="J19" s="149"/>
      <c r="K19" s="149"/>
      <c r="L19" s="151"/>
      <c r="M19" s="148"/>
      <c r="N19" s="149" t="s">
        <v>117</v>
      </c>
      <c r="O19" s="150" t="s">
        <v>118</v>
      </c>
      <c r="P19" s="149"/>
      <c r="Q19" s="149"/>
      <c r="R19" s="150"/>
    </row>
    <row r="20" spans="1:18" x14ac:dyDescent="0.25">
      <c r="A20" s="152" t="s">
        <v>119</v>
      </c>
      <c r="B20" s="153">
        <v>1</v>
      </c>
      <c r="C20" s="154">
        <v>0.2</v>
      </c>
      <c r="D20" s="153" t="s">
        <v>120</v>
      </c>
      <c r="E20" s="153">
        <v>1</v>
      </c>
      <c r="F20" s="154">
        <v>0.8</v>
      </c>
      <c r="G20" s="153" t="s">
        <v>121</v>
      </c>
      <c r="H20" s="153">
        <v>2</v>
      </c>
      <c r="I20" s="154" t="s">
        <v>122</v>
      </c>
      <c r="J20" s="153" t="s">
        <v>123</v>
      </c>
      <c r="K20" s="153">
        <v>2</v>
      </c>
      <c r="L20" s="155" t="s">
        <v>124</v>
      </c>
      <c r="M20" s="152" t="s">
        <v>125</v>
      </c>
      <c r="N20" s="153">
        <v>3</v>
      </c>
      <c r="O20" s="154" t="s">
        <v>126</v>
      </c>
      <c r="P20" s="153" t="s">
        <v>127</v>
      </c>
      <c r="Q20" s="153">
        <v>3</v>
      </c>
      <c r="R20" s="154" t="s">
        <v>128</v>
      </c>
    </row>
    <row r="21" spans="1:18" x14ac:dyDescent="0.25">
      <c r="A21" s="152" t="s">
        <v>129</v>
      </c>
      <c r="B21" s="153">
        <v>1</v>
      </c>
      <c r="C21" s="154">
        <v>1</v>
      </c>
      <c r="D21" s="153" t="s">
        <v>130</v>
      </c>
      <c r="E21" s="153">
        <v>2</v>
      </c>
      <c r="F21" s="154" t="s">
        <v>131</v>
      </c>
      <c r="G21" s="153" t="s">
        <v>132</v>
      </c>
      <c r="H21" s="153">
        <v>3</v>
      </c>
      <c r="I21" s="154" t="s">
        <v>133</v>
      </c>
      <c r="J21" s="153" t="s">
        <v>134</v>
      </c>
      <c r="K21" s="153">
        <v>4</v>
      </c>
      <c r="L21" s="155" t="s">
        <v>135</v>
      </c>
      <c r="M21" s="152" t="s">
        <v>136</v>
      </c>
      <c r="N21" s="153">
        <v>5</v>
      </c>
      <c r="O21" s="154" t="s">
        <v>137</v>
      </c>
      <c r="P21" s="153" t="s">
        <v>138</v>
      </c>
      <c r="Q21" s="153">
        <v>6</v>
      </c>
      <c r="R21" s="154" t="s">
        <v>139</v>
      </c>
    </row>
    <row r="22" spans="1:18" ht="14.25" customHeight="1" x14ac:dyDescent="0.25">
      <c r="A22" s="207" t="s">
        <v>140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</row>
    <row r="23" spans="1:18" ht="14.25" customHeigh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8" ht="40.5" customHeight="1" x14ac:dyDescent="0.25">
      <c r="A24" s="208" t="s">
        <v>141</v>
      </c>
      <c r="B24" s="208"/>
      <c r="C24" s="208"/>
      <c r="D24" s="209" t="s">
        <v>142</v>
      </c>
      <c r="E24" s="209"/>
      <c r="F24" s="209"/>
      <c r="G24" s="206" t="s">
        <v>143</v>
      </c>
      <c r="H24" s="206"/>
      <c r="I24" s="206"/>
      <c r="J24" s="206" t="s">
        <v>144</v>
      </c>
      <c r="K24" s="206"/>
      <c r="L24" s="206"/>
      <c r="M24" s="206" t="s">
        <v>145</v>
      </c>
      <c r="N24" s="206"/>
      <c r="O24" s="206"/>
    </row>
    <row r="25" spans="1:18" x14ac:dyDescent="0.25">
      <c r="A25" s="123" t="s">
        <v>109</v>
      </c>
      <c r="B25" s="124" t="s">
        <v>110</v>
      </c>
      <c r="C25" s="125" t="s">
        <v>111</v>
      </c>
      <c r="D25" s="123" t="s">
        <v>109</v>
      </c>
      <c r="E25" s="124" t="s">
        <v>110</v>
      </c>
      <c r="F25" s="126" t="s">
        <v>146</v>
      </c>
      <c r="G25" s="123" t="s">
        <v>109</v>
      </c>
      <c r="H25" s="124" t="s">
        <v>110</v>
      </c>
      <c r="I25" s="126" t="s">
        <v>146</v>
      </c>
      <c r="J25" s="123" t="s">
        <v>109</v>
      </c>
      <c r="K25" s="124" t="s">
        <v>110</v>
      </c>
      <c r="L25" s="126" t="s">
        <v>146</v>
      </c>
      <c r="M25" s="123" t="s">
        <v>109</v>
      </c>
      <c r="N25" s="124" t="s">
        <v>110</v>
      </c>
      <c r="O25" s="126" t="s">
        <v>146</v>
      </c>
    </row>
    <row r="26" spans="1:18" x14ac:dyDescent="0.25">
      <c r="A26" s="130">
        <v>91</v>
      </c>
      <c r="B26" s="133">
        <v>303.33</v>
      </c>
      <c r="C26" s="134">
        <v>606.66999999999996</v>
      </c>
      <c r="D26" s="130">
        <v>106</v>
      </c>
      <c r="E26" s="131">
        <v>353.33</v>
      </c>
      <c r="F26" s="135">
        <v>706.67</v>
      </c>
      <c r="G26" s="130">
        <v>121</v>
      </c>
      <c r="H26" s="131">
        <f>E40+3.33</f>
        <v>403.33</v>
      </c>
      <c r="I26" s="135">
        <f>F40+6.67</f>
        <v>806.67</v>
      </c>
      <c r="J26" s="130">
        <v>136</v>
      </c>
      <c r="K26" s="131">
        <f>H40+3.33</f>
        <v>453.33</v>
      </c>
      <c r="L26" s="135">
        <f>I40+6.67</f>
        <v>906.67</v>
      </c>
      <c r="M26" s="130">
        <v>151</v>
      </c>
      <c r="N26" s="131">
        <f>K40+3.33</f>
        <v>503.33</v>
      </c>
      <c r="O26" s="135">
        <f>L40+6.67</f>
        <v>1006.67</v>
      </c>
    </row>
    <row r="27" spans="1:18" x14ac:dyDescent="0.25">
      <c r="A27" s="137">
        <v>92</v>
      </c>
      <c r="B27" s="133">
        <v>306.66000000000003</v>
      </c>
      <c r="C27" s="134">
        <v>613.34</v>
      </c>
      <c r="D27" s="137">
        <v>107</v>
      </c>
      <c r="E27" s="131">
        <v>356.66</v>
      </c>
      <c r="F27" s="135">
        <v>713.34</v>
      </c>
      <c r="G27" s="137">
        <v>122</v>
      </c>
      <c r="H27" s="131">
        <f t="shared" ref="H27:H39" si="0">H26+3.33</f>
        <v>406.65999999999997</v>
      </c>
      <c r="I27" s="135">
        <f t="shared" ref="I27:I39" si="1">I26+6.67</f>
        <v>813.33999999999992</v>
      </c>
      <c r="J27" s="137">
        <v>137</v>
      </c>
      <c r="K27" s="131">
        <f t="shared" ref="K27:K39" si="2">K26+3.33</f>
        <v>456.65999999999997</v>
      </c>
      <c r="L27" s="135">
        <f t="shared" ref="L27:L39" si="3">L26+6.67</f>
        <v>913.33999999999992</v>
      </c>
      <c r="M27" s="137">
        <v>152</v>
      </c>
      <c r="N27" s="131">
        <f t="shared" ref="N27:N39" si="4">N26+3.33</f>
        <v>506.65999999999997</v>
      </c>
      <c r="O27" s="135">
        <f t="shared" ref="O27:O39" si="5">O26+6.67</f>
        <v>1013.3399999999999</v>
      </c>
    </row>
    <row r="28" spans="1:18" x14ac:dyDescent="0.25">
      <c r="A28" s="137">
        <v>93</v>
      </c>
      <c r="B28" s="133">
        <v>309.99</v>
      </c>
      <c r="C28" s="134">
        <v>620.01</v>
      </c>
      <c r="D28" s="137">
        <v>108</v>
      </c>
      <c r="E28" s="131">
        <v>359.99</v>
      </c>
      <c r="F28" s="135">
        <v>720.01</v>
      </c>
      <c r="G28" s="130">
        <v>123</v>
      </c>
      <c r="H28" s="131">
        <f t="shared" si="0"/>
        <v>409.98999999999995</v>
      </c>
      <c r="I28" s="135">
        <f t="shared" si="1"/>
        <v>820.00999999999988</v>
      </c>
      <c r="J28" s="130">
        <v>138</v>
      </c>
      <c r="K28" s="131">
        <f t="shared" si="2"/>
        <v>459.98999999999995</v>
      </c>
      <c r="L28" s="135">
        <f t="shared" si="3"/>
        <v>920.00999999999988</v>
      </c>
      <c r="M28" s="130">
        <v>153</v>
      </c>
      <c r="N28" s="131">
        <f t="shared" si="4"/>
        <v>509.98999999999995</v>
      </c>
      <c r="O28" s="135">
        <f t="shared" si="5"/>
        <v>1020.0099999999999</v>
      </c>
    </row>
    <row r="29" spans="1:18" x14ac:dyDescent="0.25">
      <c r="A29" s="137">
        <v>94</v>
      </c>
      <c r="B29" s="133">
        <v>313.32</v>
      </c>
      <c r="C29" s="134">
        <v>626.67999999999995</v>
      </c>
      <c r="D29" s="137">
        <v>109</v>
      </c>
      <c r="E29" s="131">
        <v>363.32</v>
      </c>
      <c r="F29" s="135">
        <v>726.68</v>
      </c>
      <c r="G29" s="137">
        <v>124</v>
      </c>
      <c r="H29" s="131">
        <f t="shared" si="0"/>
        <v>413.31999999999994</v>
      </c>
      <c r="I29" s="135">
        <f t="shared" si="1"/>
        <v>826.67999999999984</v>
      </c>
      <c r="J29" s="137">
        <v>139</v>
      </c>
      <c r="K29" s="131">
        <f t="shared" si="2"/>
        <v>463.31999999999994</v>
      </c>
      <c r="L29" s="135">
        <f t="shared" si="3"/>
        <v>926.67999999999984</v>
      </c>
      <c r="M29" s="137">
        <v>154</v>
      </c>
      <c r="N29" s="131">
        <f t="shared" si="4"/>
        <v>513.31999999999994</v>
      </c>
      <c r="O29" s="135">
        <f t="shared" si="5"/>
        <v>1026.6799999999998</v>
      </c>
    </row>
    <row r="30" spans="1:18" x14ac:dyDescent="0.25">
      <c r="A30" s="137">
        <v>95</v>
      </c>
      <c r="B30" s="133">
        <v>316.64999999999998</v>
      </c>
      <c r="C30" s="134">
        <v>633.35</v>
      </c>
      <c r="D30" s="137">
        <v>110</v>
      </c>
      <c r="E30" s="131">
        <v>366.65</v>
      </c>
      <c r="F30" s="135">
        <v>733.35</v>
      </c>
      <c r="G30" s="130">
        <v>125</v>
      </c>
      <c r="H30" s="131">
        <f t="shared" si="0"/>
        <v>416.64999999999992</v>
      </c>
      <c r="I30" s="135">
        <f t="shared" si="1"/>
        <v>833.3499999999998</v>
      </c>
      <c r="J30" s="130">
        <v>140</v>
      </c>
      <c r="K30" s="131">
        <f t="shared" si="2"/>
        <v>466.64999999999992</v>
      </c>
      <c r="L30" s="135">
        <f t="shared" si="3"/>
        <v>933.3499999999998</v>
      </c>
      <c r="M30" s="130">
        <v>155</v>
      </c>
      <c r="N30" s="131">
        <f t="shared" si="4"/>
        <v>516.65</v>
      </c>
      <c r="O30" s="135">
        <f t="shared" si="5"/>
        <v>1033.3499999999999</v>
      </c>
    </row>
    <row r="31" spans="1:18" x14ac:dyDescent="0.25">
      <c r="A31" s="137">
        <v>96</v>
      </c>
      <c r="B31" s="133">
        <v>319.98</v>
      </c>
      <c r="C31" s="134">
        <v>640.02</v>
      </c>
      <c r="D31" s="137">
        <v>111</v>
      </c>
      <c r="E31" s="131">
        <v>369.98</v>
      </c>
      <c r="F31" s="135">
        <v>740.02</v>
      </c>
      <c r="G31" s="137">
        <v>126</v>
      </c>
      <c r="H31" s="131">
        <f t="shared" si="0"/>
        <v>419.9799999999999</v>
      </c>
      <c r="I31" s="135">
        <f t="shared" si="1"/>
        <v>840.01999999999975</v>
      </c>
      <c r="J31" s="137">
        <v>141</v>
      </c>
      <c r="K31" s="131">
        <f t="shared" si="2"/>
        <v>469.9799999999999</v>
      </c>
      <c r="L31" s="135">
        <f t="shared" si="3"/>
        <v>940.01999999999975</v>
      </c>
      <c r="M31" s="137">
        <v>156</v>
      </c>
      <c r="N31" s="131">
        <f t="shared" si="4"/>
        <v>519.98</v>
      </c>
      <c r="O31" s="135">
        <f t="shared" si="5"/>
        <v>1040.02</v>
      </c>
    </row>
    <row r="32" spans="1:18" x14ac:dyDescent="0.25">
      <c r="A32" s="137">
        <v>97</v>
      </c>
      <c r="B32" s="133">
        <v>323.31</v>
      </c>
      <c r="C32" s="134">
        <v>646.69000000000005</v>
      </c>
      <c r="D32" s="137">
        <v>112</v>
      </c>
      <c r="E32" s="131">
        <v>373.31</v>
      </c>
      <c r="F32" s="135">
        <v>746.69</v>
      </c>
      <c r="G32" s="130">
        <v>127</v>
      </c>
      <c r="H32" s="131">
        <f t="shared" si="0"/>
        <v>423.30999999999989</v>
      </c>
      <c r="I32" s="135">
        <f t="shared" si="1"/>
        <v>846.68999999999971</v>
      </c>
      <c r="J32" s="130">
        <v>142</v>
      </c>
      <c r="K32" s="131">
        <f t="shared" si="2"/>
        <v>473.30999999999989</v>
      </c>
      <c r="L32" s="135">
        <f t="shared" si="3"/>
        <v>946.68999999999971</v>
      </c>
      <c r="M32" s="130">
        <v>157</v>
      </c>
      <c r="N32" s="131">
        <f t="shared" si="4"/>
        <v>523.31000000000006</v>
      </c>
      <c r="O32" s="135">
        <f t="shared" si="5"/>
        <v>1046.69</v>
      </c>
    </row>
    <row r="33" spans="1:15" x14ac:dyDescent="0.25">
      <c r="A33" s="137">
        <v>98</v>
      </c>
      <c r="B33" s="133">
        <v>326.64</v>
      </c>
      <c r="C33" s="134">
        <v>653.36</v>
      </c>
      <c r="D33" s="137">
        <v>113</v>
      </c>
      <c r="E33" s="131">
        <v>376.64</v>
      </c>
      <c r="F33" s="135">
        <v>753.36</v>
      </c>
      <c r="G33" s="137">
        <v>128</v>
      </c>
      <c r="H33" s="131">
        <f t="shared" si="0"/>
        <v>426.63999999999987</v>
      </c>
      <c r="I33" s="135">
        <f t="shared" si="1"/>
        <v>853.35999999999967</v>
      </c>
      <c r="J33" s="137">
        <v>143</v>
      </c>
      <c r="K33" s="131">
        <f t="shared" si="2"/>
        <v>476.63999999999987</v>
      </c>
      <c r="L33" s="135">
        <f t="shared" si="3"/>
        <v>953.35999999999967</v>
      </c>
      <c r="M33" s="137">
        <v>158</v>
      </c>
      <c r="N33" s="131">
        <f t="shared" si="4"/>
        <v>526.6400000000001</v>
      </c>
      <c r="O33" s="135">
        <f t="shared" si="5"/>
        <v>1053.3600000000001</v>
      </c>
    </row>
    <row r="34" spans="1:15" x14ac:dyDescent="0.25">
      <c r="A34" s="137">
        <v>99</v>
      </c>
      <c r="B34" s="133">
        <v>329.97</v>
      </c>
      <c r="C34" s="134">
        <v>660.03</v>
      </c>
      <c r="D34" s="137">
        <v>114</v>
      </c>
      <c r="E34" s="131">
        <v>379.97</v>
      </c>
      <c r="F34" s="135">
        <v>760.03</v>
      </c>
      <c r="G34" s="130">
        <v>129</v>
      </c>
      <c r="H34" s="131">
        <f t="shared" si="0"/>
        <v>429.96999999999986</v>
      </c>
      <c r="I34" s="135">
        <f t="shared" si="1"/>
        <v>860.02999999999963</v>
      </c>
      <c r="J34" s="130">
        <v>144</v>
      </c>
      <c r="K34" s="131">
        <f t="shared" si="2"/>
        <v>479.96999999999986</v>
      </c>
      <c r="L34" s="135">
        <f t="shared" si="3"/>
        <v>960.02999999999963</v>
      </c>
      <c r="M34" s="130">
        <v>159</v>
      </c>
      <c r="N34" s="131">
        <f t="shared" si="4"/>
        <v>529.97000000000014</v>
      </c>
      <c r="O34" s="135">
        <f t="shared" si="5"/>
        <v>1060.0300000000002</v>
      </c>
    </row>
    <row r="35" spans="1:15" x14ac:dyDescent="0.25">
      <c r="A35" s="137">
        <v>100</v>
      </c>
      <c r="B35" s="133">
        <v>333.3</v>
      </c>
      <c r="C35" s="134">
        <v>666.7</v>
      </c>
      <c r="D35" s="137">
        <v>115</v>
      </c>
      <c r="E35" s="133">
        <v>383.3</v>
      </c>
      <c r="F35" s="135">
        <v>766.7</v>
      </c>
      <c r="G35" s="137">
        <v>130</v>
      </c>
      <c r="H35" s="131">
        <f t="shared" si="0"/>
        <v>433.29999999999984</v>
      </c>
      <c r="I35" s="135">
        <f t="shared" si="1"/>
        <v>866.69999999999959</v>
      </c>
      <c r="J35" s="137">
        <v>145</v>
      </c>
      <c r="K35" s="131">
        <f t="shared" si="2"/>
        <v>483.29999999999984</v>
      </c>
      <c r="L35" s="135">
        <f t="shared" si="3"/>
        <v>966.69999999999959</v>
      </c>
      <c r="M35" s="137">
        <v>160</v>
      </c>
      <c r="N35" s="131">
        <f t="shared" si="4"/>
        <v>533.30000000000018</v>
      </c>
      <c r="O35" s="135">
        <f t="shared" si="5"/>
        <v>1066.7000000000003</v>
      </c>
    </row>
    <row r="36" spans="1:15" x14ac:dyDescent="0.25">
      <c r="A36" s="137">
        <v>101</v>
      </c>
      <c r="B36" s="133">
        <v>336.63</v>
      </c>
      <c r="C36" s="134">
        <v>673.37</v>
      </c>
      <c r="D36" s="137">
        <v>116</v>
      </c>
      <c r="E36" s="131">
        <v>386.63</v>
      </c>
      <c r="F36" s="135">
        <v>773.37</v>
      </c>
      <c r="G36" s="130">
        <v>131</v>
      </c>
      <c r="H36" s="131">
        <f t="shared" si="0"/>
        <v>436.62999999999982</v>
      </c>
      <c r="I36" s="135">
        <f t="shared" si="1"/>
        <v>873.36999999999955</v>
      </c>
      <c r="J36" s="130">
        <v>146</v>
      </c>
      <c r="K36" s="131">
        <f t="shared" si="2"/>
        <v>486.62999999999982</v>
      </c>
      <c r="L36" s="135">
        <f t="shared" si="3"/>
        <v>973.36999999999955</v>
      </c>
      <c r="M36" s="130">
        <v>161</v>
      </c>
      <c r="N36" s="131">
        <f t="shared" si="4"/>
        <v>536.63000000000022</v>
      </c>
      <c r="O36" s="135">
        <f t="shared" si="5"/>
        <v>1073.3700000000003</v>
      </c>
    </row>
    <row r="37" spans="1:15" x14ac:dyDescent="0.25">
      <c r="A37" s="137">
        <v>102</v>
      </c>
      <c r="B37" s="133">
        <v>339.96</v>
      </c>
      <c r="C37" s="134">
        <v>680.04</v>
      </c>
      <c r="D37" s="137">
        <v>117</v>
      </c>
      <c r="E37" s="131">
        <v>389.96</v>
      </c>
      <c r="F37" s="135">
        <v>780.04</v>
      </c>
      <c r="G37" s="137">
        <v>132</v>
      </c>
      <c r="H37" s="131">
        <f t="shared" si="0"/>
        <v>439.95999999999981</v>
      </c>
      <c r="I37" s="135">
        <f t="shared" si="1"/>
        <v>880.03999999999951</v>
      </c>
      <c r="J37" s="137">
        <v>147</v>
      </c>
      <c r="K37" s="131">
        <f t="shared" si="2"/>
        <v>489.95999999999981</v>
      </c>
      <c r="L37" s="135">
        <f t="shared" si="3"/>
        <v>980.03999999999951</v>
      </c>
      <c r="M37" s="137">
        <v>162</v>
      </c>
      <c r="N37" s="131">
        <f t="shared" si="4"/>
        <v>539.96000000000026</v>
      </c>
      <c r="O37" s="135">
        <f t="shared" si="5"/>
        <v>1080.0400000000004</v>
      </c>
    </row>
    <row r="38" spans="1:15" x14ac:dyDescent="0.25">
      <c r="A38" s="137">
        <v>103</v>
      </c>
      <c r="B38" s="133">
        <v>343.29</v>
      </c>
      <c r="C38" s="134">
        <v>686.71</v>
      </c>
      <c r="D38" s="137">
        <v>118</v>
      </c>
      <c r="E38" s="131">
        <v>393.29</v>
      </c>
      <c r="F38" s="135">
        <v>786.70999999999901</v>
      </c>
      <c r="G38" s="130">
        <v>133</v>
      </c>
      <c r="H38" s="131">
        <f t="shared" si="0"/>
        <v>443.28999999999979</v>
      </c>
      <c r="I38" s="135">
        <f t="shared" si="1"/>
        <v>886.70999999999947</v>
      </c>
      <c r="J38" s="130">
        <v>148</v>
      </c>
      <c r="K38" s="131">
        <f t="shared" si="2"/>
        <v>493.28999999999979</v>
      </c>
      <c r="L38" s="135">
        <f t="shared" si="3"/>
        <v>986.70999999999947</v>
      </c>
      <c r="M38" s="130">
        <v>163</v>
      </c>
      <c r="N38" s="131">
        <f t="shared" si="4"/>
        <v>543.2900000000003</v>
      </c>
      <c r="O38" s="135">
        <f t="shared" si="5"/>
        <v>1086.7100000000005</v>
      </c>
    </row>
    <row r="39" spans="1:15" x14ac:dyDescent="0.25">
      <c r="A39" s="137">
        <v>104</v>
      </c>
      <c r="B39" s="133">
        <v>346.62</v>
      </c>
      <c r="C39" s="134">
        <v>693.38</v>
      </c>
      <c r="D39" s="137">
        <v>119</v>
      </c>
      <c r="E39" s="131">
        <v>396.62</v>
      </c>
      <c r="F39" s="135">
        <v>793.37999999999897</v>
      </c>
      <c r="G39" s="137">
        <v>134</v>
      </c>
      <c r="H39" s="131">
        <f t="shared" si="0"/>
        <v>446.61999999999978</v>
      </c>
      <c r="I39" s="135">
        <f t="shared" si="1"/>
        <v>893.37999999999943</v>
      </c>
      <c r="J39" s="137">
        <v>149</v>
      </c>
      <c r="K39" s="131">
        <f t="shared" si="2"/>
        <v>496.61999999999978</v>
      </c>
      <c r="L39" s="135">
        <f t="shared" si="3"/>
        <v>993.37999999999943</v>
      </c>
      <c r="M39" s="137">
        <v>164</v>
      </c>
      <c r="N39" s="131">
        <f t="shared" si="4"/>
        <v>546.62000000000035</v>
      </c>
      <c r="O39" s="135">
        <f t="shared" si="5"/>
        <v>1093.3800000000006</v>
      </c>
    </row>
    <row r="40" spans="1:15" x14ac:dyDescent="0.25">
      <c r="A40" s="144">
        <v>105</v>
      </c>
      <c r="B40" s="145">
        <v>350</v>
      </c>
      <c r="C40" s="146">
        <v>700</v>
      </c>
      <c r="D40" s="144">
        <v>120</v>
      </c>
      <c r="E40" s="142">
        <v>400</v>
      </c>
      <c r="F40" s="147">
        <v>800</v>
      </c>
      <c r="G40" s="130">
        <v>135</v>
      </c>
      <c r="H40" s="131">
        <v>450</v>
      </c>
      <c r="I40" s="135">
        <v>900</v>
      </c>
      <c r="J40" s="130">
        <v>150</v>
      </c>
      <c r="K40" s="131">
        <v>500</v>
      </c>
      <c r="L40" s="135">
        <v>1000</v>
      </c>
      <c r="M40" s="130">
        <v>165</v>
      </c>
      <c r="N40" s="131">
        <v>550</v>
      </c>
      <c r="O40" s="135">
        <v>1100</v>
      </c>
    </row>
    <row r="41" spans="1:15" ht="15" customHeight="1" x14ac:dyDescent="0.25">
      <c r="A41" s="210" t="s">
        <v>113</v>
      </c>
      <c r="B41" s="210"/>
      <c r="C41" s="210"/>
      <c r="D41" s="211" t="s">
        <v>113</v>
      </c>
      <c r="E41" s="211"/>
      <c r="F41" s="211"/>
      <c r="G41" s="211" t="s">
        <v>113</v>
      </c>
      <c r="H41" s="211"/>
      <c r="I41" s="211"/>
      <c r="J41" s="211" t="s">
        <v>113</v>
      </c>
      <c r="K41" s="211"/>
      <c r="L41" s="211"/>
      <c r="M41" s="211" t="s">
        <v>113</v>
      </c>
      <c r="N41" s="211"/>
      <c r="O41" s="211"/>
    </row>
    <row r="42" spans="1:15" x14ac:dyDescent="0.25">
      <c r="A42" s="149"/>
      <c r="B42" s="149" t="s">
        <v>147</v>
      </c>
      <c r="C42" s="150" t="s">
        <v>118</v>
      </c>
      <c r="D42" s="149"/>
      <c r="E42" s="149"/>
      <c r="F42" s="151"/>
      <c r="G42" s="149"/>
      <c r="H42" s="149" t="s">
        <v>148</v>
      </c>
      <c r="I42" s="150" t="s">
        <v>118</v>
      </c>
      <c r="J42" s="149"/>
      <c r="K42" s="149"/>
      <c r="L42" s="150"/>
      <c r="M42" s="149"/>
      <c r="N42" s="149" t="s">
        <v>149</v>
      </c>
      <c r="O42" s="150" t="s">
        <v>118</v>
      </c>
    </row>
    <row r="43" spans="1:15" x14ac:dyDescent="0.25">
      <c r="A43" s="153" t="s">
        <v>150</v>
      </c>
      <c r="B43" s="153">
        <v>4</v>
      </c>
      <c r="C43" s="154" t="s">
        <v>151</v>
      </c>
      <c r="D43" s="153" t="s">
        <v>152</v>
      </c>
      <c r="E43" s="153">
        <v>4</v>
      </c>
      <c r="F43" s="155" t="s">
        <v>153</v>
      </c>
      <c r="G43" s="153" t="s">
        <v>154</v>
      </c>
      <c r="H43" s="153">
        <v>5</v>
      </c>
      <c r="I43" s="155" t="s">
        <v>153</v>
      </c>
      <c r="J43" s="153" t="s">
        <v>155</v>
      </c>
      <c r="K43" s="153">
        <v>5</v>
      </c>
      <c r="L43" s="155" t="s">
        <v>137</v>
      </c>
      <c r="M43" s="153" t="s">
        <v>156</v>
      </c>
      <c r="N43" s="153">
        <v>6</v>
      </c>
      <c r="O43" s="155" t="s">
        <v>137</v>
      </c>
    </row>
    <row r="44" spans="1:15" x14ac:dyDescent="0.25">
      <c r="A44" s="153" t="s">
        <v>157</v>
      </c>
      <c r="B44" s="153">
        <v>7</v>
      </c>
      <c r="C44" s="154" t="s">
        <v>158</v>
      </c>
      <c r="D44" s="153" t="s">
        <v>159</v>
      </c>
      <c r="E44" s="153">
        <v>8</v>
      </c>
      <c r="F44" s="155" t="s">
        <v>160</v>
      </c>
      <c r="G44" s="153" t="s">
        <v>161</v>
      </c>
      <c r="H44" s="153">
        <v>9</v>
      </c>
      <c r="I44" s="155" t="s">
        <v>162</v>
      </c>
      <c r="J44" s="153" t="s">
        <v>163</v>
      </c>
      <c r="K44" s="153">
        <v>10</v>
      </c>
      <c r="L44" s="155" t="s">
        <v>164</v>
      </c>
      <c r="M44" s="153" t="s">
        <v>165</v>
      </c>
      <c r="N44" s="153">
        <v>11</v>
      </c>
      <c r="O44" s="155" t="s">
        <v>166</v>
      </c>
    </row>
    <row r="45" spans="1:15" ht="14.25" customHeight="1" x14ac:dyDescent="0.25">
      <c r="A45" s="207" t="s">
        <v>140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</row>
  </sheetData>
  <sheetProtection algorithmName="SHA-512" hashValue="5qTRiLjA/MXqecUwbl9NflnNe0gE4ZK2hc5QsdRI0Lap/afR17Ih9EOjYf6IOd3m4PjOLo3dAtR0ePAwwfCGqg==" saltValue="GopBshTqT2tQxrZuOZtadQ==" spinCount="100000" sheet="1" objects="1" scenarios="1"/>
  <mergeCells count="24">
    <mergeCell ref="A45:O45"/>
    <mergeCell ref="A41:C41"/>
    <mergeCell ref="D41:F41"/>
    <mergeCell ref="G41:I41"/>
    <mergeCell ref="J41:L41"/>
    <mergeCell ref="M41:O41"/>
    <mergeCell ref="A22:O22"/>
    <mergeCell ref="A24:C24"/>
    <mergeCell ref="D24:F24"/>
    <mergeCell ref="G24:I24"/>
    <mergeCell ref="J24:L24"/>
    <mergeCell ref="M24:O24"/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P1"/>
  <sheetViews>
    <sheetView topLeftCell="C1" zoomScale="110" zoomScaleNormal="110" workbookViewId="0">
      <selection activeCell="C1" sqref="C1"/>
    </sheetView>
  </sheetViews>
  <sheetFormatPr baseColWidth="10" defaultColWidth="8.85546875" defaultRowHeight="12.75" customHeight="1" x14ac:dyDescent="0.2"/>
  <cols>
    <col min="1" max="15" width="8.85546875" style="157"/>
    <col min="16" max="16" width="8.85546875" style="158"/>
    <col min="17" max="16384" width="8.85546875" style="157"/>
  </cols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Datos da solicitude</vt:lpstr>
      <vt:lpstr>formula</vt:lpstr>
      <vt:lpstr>despregables</vt:lpstr>
      <vt:lpstr>composición UAAP</vt:lpstr>
      <vt:lpstr>Hoja1</vt:lpstr>
      <vt:lpstr>'Datos da solicitude'!Área_de_impresión</vt:lpstr>
      <vt:lpstr>'Datos da solicitude'!SUBCEE_Datos1</vt:lpstr>
      <vt:lpstr>'Datos da solicitude'!SUBCEE_Datos2</vt:lpstr>
      <vt:lpstr>'Datos da solicitude'!SUBCEE_Datos3</vt:lpstr>
      <vt:lpstr>'Datos da solicitude'!SUBCEE_DatosTotales1</vt:lpstr>
      <vt:lpstr>'Datos da solicitude'!SUBCEE_DatosTotales2</vt:lpstr>
      <vt:lpstr>'Datos da solicitude'!Títulos_a_imprimir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14</cp:revision>
  <cp:lastPrinted>2025-03-27T16:31:59Z</cp:lastPrinted>
  <dcterms:created xsi:type="dcterms:W3CDTF">2018-10-17T11:06:37Z</dcterms:created>
  <dcterms:modified xsi:type="dcterms:W3CDTF">2026-05-13T10:38:52Z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