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/>
  <mc:AlternateContent xmlns:mc="http://schemas.openxmlformats.org/markup-compatibility/2006">
    <mc:Choice Requires="x15">
      <x15ac:absPath xmlns:x15ac="http://schemas.microsoft.com/office/spreadsheetml/2010/11/ac" url="T:\__ORDES\Ordes 2026\CEE 2026\_modelos web 2026 CEE\PUBLICAR 2026\"/>
    </mc:Choice>
  </mc:AlternateContent>
  <xr:revisionPtr revIDLastSave="0" documentId="13_ncr:1_{8B621374-678A-444E-A4C2-8D3438A3CD54}" xr6:coauthVersionLast="36" xr6:coauthVersionMax="36" xr10:uidLastSave="{00000000-0000-0000-0000-000000000000}"/>
  <bookViews>
    <workbookView xWindow="-120" yWindow="-120" windowWidth="29040" windowHeight="15525" tabRatio="500" xr2:uid="{00000000-000D-0000-FFFF-FFFF00000000}"/>
  </bookViews>
  <sheets>
    <sheet name="Datos da solicitude" sheetId="1" r:id="rId1"/>
    <sheet name="formula" sheetId="2" state="hidden" r:id="rId2"/>
    <sheet name="despregables" sheetId="3" state="hidden" r:id="rId3"/>
    <sheet name="composición UAAP" sheetId="4" r:id="rId4"/>
    <sheet name="Hoja1" sheetId="5" r:id="rId5"/>
  </sheets>
  <externalReferences>
    <externalReference r:id="rId6"/>
  </externalReferences>
  <definedNames>
    <definedName name="_xlnm.Print_Area" localSheetId="0">'Datos da solicitude'!$A$1:$X$103</definedName>
    <definedName name="OLE_LINK1" localSheetId="0">'Datos da solicitude'!#REF!</definedName>
    <definedName name="SUBCEE_Datos1" localSheetId="0">'Datos da solicitude'!$A$11:$V$20</definedName>
    <definedName name="SUBCEE_Datos2" localSheetId="0">'Datos da solicitude'!$A$30:$Q$90</definedName>
    <definedName name="SUBCEE_Datos3" localSheetId="0">'Datos da solicitude'!$A$95:$D$95</definedName>
    <definedName name="SUBCEE_DatosTotales1" localSheetId="0">'Datos da solicitude'!$N$21:$V$21</definedName>
    <definedName name="SUBCEE_DatosTotales2" localSheetId="0">'Datos da solicitude'!$L$100:$O$100</definedName>
    <definedName name="_xlnm.Print_Titles" localSheetId="0">'Datos da solicitude'!$1:$2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1" i="1" l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30" i="1"/>
  <c r="O91" i="1" l="1"/>
  <c r="O11" i="1"/>
  <c r="O12" i="1" l="1"/>
  <c r="Q12" i="1" s="1"/>
  <c r="X12" i="1"/>
  <c r="O13" i="1"/>
  <c r="Q13" i="1" s="1"/>
  <c r="X13" i="1"/>
  <c r="O14" i="1"/>
  <c r="Q14" i="1" s="1"/>
  <c r="X14" i="1"/>
  <c r="O15" i="1"/>
  <c r="Q15" i="1" s="1"/>
  <c r="X15" i="1"/>
  <c r="O16" i="1"/>
  <c r="Q16" i="1" s="1"/>
  <c r="X16" i="1"/>
  <c r="O17" i="1"/>
  <c r="Q17" i="1" s="1"/>
  <c r="X17" i="1"/>
  <c r="O18" i="1"/>
  <c r="Q18" i="1" s="1"/>
  <c r="X18" i="1"/>
  <c r="O19" i="1"/>
  <c r="Q19" i="1"/>
  <c r="X19" i="1"/>
  <c r="O20" i="1"/>
  <c r="Q20" i="1"/>
  <c r="X20" i="1"/>
  <c r="Y15" i="1" l="1"/>
  <c r="Y20" i="1"/>
  <c r="Y18" i="1"/>
  <c r="Y14" i="1"/>
  <c r="Y12" i="1"/>
  <c r="Y19" i="1"/>
  <c r="Y17" i="1"/>
  <c r="Y13" i="1"/>
  <c r="Y16" i="1"/>
  <c r="I27" i="4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H27" i="4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O26" i="4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O39" i="4" s="1"/>
  <c r="N26" i="4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L26" i="4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K26" i="4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I26" i="4"/>
  <c r="H26" i="4"/>
  <c r="C95" i="1"/>
  <c r="B95" i="1"/>
  <c r="D95" i="1" s="1"/>
  <c r="A95" i="1"/>
  <c r="M90" i="1"/>
  <c r="L90" i="1"/>
  <c r="N90" i="1" s="1"/>
  <c r="M89" i="1"/>
  <c r="L89" i="1"/>
  <c r="N89" i="1" s="1"/>
  <c r="M88" i="1"/>
  <c r="L88" i="1"/>
  <c r="N88" i="1" s="1"/>
  <c r="M87" i="1"/>
  <c r="L87" i="1"/>
  <c r="N87" i="1" s="1"/>
  <c r="M86" i="1"/>
  <c r="L86" i="1"/>
  <c r="N86" i="1" s="1"/>
  <c r="M85" i="1"/>
  <c r="L85" i="1"/>
  <c r="N85" i="1" s="1"/>
  <c r="M84" i="1"/>
  <c r="L84" i="1"/>
  <c r="N84" i="1" s="1"/>
  <c r="M83" i="1"/>
  <c r="L83" i="1"/>
  <c r="N83" i="1" s="1"/>
  <c r="M82" i="1"/>
  <c r="L82" i="1"/>
  <c r="N82" i="1" s="1"/>
  <c r="M81" i="1"/>
  <c r="L81" i="1"/>
  <c r="N81" i="1" s="1"/>
  <c r="M80" i="1"/>
  <c r="L80" i="1"/>
  <c r="N80" i="1" s="1"/>
  <c r="M79" i="1"/>
  <c r="L79" i="1"/>
  <c r="N79" i="1" s="1"/>
  <c r="M78" i="1"/>
  <c r="L78" i="1"/>
  <c r="N78" i="1" s="1"/>
  <c r="M77" i="1"/>
  <c r="L77" i="1"/>
  <c r="N77" i="1" s="1"/>
  <c r="M76" i="1"/>
  <c r="L76" i="1"/>
  <c r="N76" i="1" s="1"/>
  <c r="M75" i="1"/>
  <c r="L75" i="1"/>
  <c r="N75" i="1" s="1"/>
  <c r="M74" i="1"/>
  <c r="L74" i="1"/>
  <c r="N74" i="1" s="1"/>
  <c r="M73" i="1"/>
  <c r="L73" i="1"/>
  <c r="N73" i="1" s="1"/>
  <c r="M72" i="1"/>
  <c r="L72" i="1"/>
  <c r="N72" i="1" s="1"/>
  <c r="M71" i="1"/>
  <c r="L71" i="1"/>
  <c r="N71" i="1" s="1"/>
  <c r="M70" i="1"/>
  <c r="L70" i="1"/>
  <c r="N70" i="1" s="1"/>
  <c r="M69" i="1"/>
  <c r="L69" i="1"/>
  <c r="N69" i="1" s="1"/>
  <c r="M68" i="1"/>
  <c r="L68" i="1"/>
  <c r="N68" i="1" s="1"/>
  <c r="M67" i="1"/>
  <c r="L67" i="1"/>
  <c r="N67" i="1" s="1"/>
  <c r="M66" i="1"/>
  <c r="L66" i="1"/>
  <c r="N66" i="1" s="1"/>
  <c r="M65" i="1"/>
  <c r="L65" i="1"/>
  <c r="N65" i="1" s="1"/>
  <c r="M64" i="1"/>
  <c r="L64" i="1"/>
  <c r="N64" i="1" s="1"/>
  <c r="M63" i="1"/>
  <c r="L63" i="1"/>
  <c r="N63" i="1" s="1"/>
  <c r="M62" i="1"/>
  <c r="L62" i="1"/>
  <c r="N62" i="1" s="1"/>
  <c r="M61" i="1"/>
  <c r="L61" i="1"/>
  <c r="N61" i="1" s="1"/>
  <c r="M60" i="1"/>
  <c r="L60" i="1"/>
  <c r="N60" i="1" s="1"/>
  <c r="M59" i="1"/>
  <c r="L59" i="1"/>
  <c r="N59" i="1" s="1"/>
  <c r="M58" i="1"/>
  <c r="L58" i="1"/>
  <c r="N58" i="1" s="1"/>
  <c r="M57" i="1"/>
  <c r="L57" i="1"/>
  <c r="N57" i="1" s="1"/>
  <c r="M56" i="1"/>
  <c r="L56" i="1"/>
  <c r="N56" i="1" s="1"/>
  <c r="M55" i="1"/>
  <c r="L55" i="1"/>
  <c r="N55" i="1" s="1"/>
  <c r="M54" i="1"/>
  <c r="L54" i="1"/>
  <c r="N54" i="1" s="1"/>
  <c r="M53" i="1"/>
  <c r="L53" i="1"/>
  <c r="N53" i="1" s="1"/>
  <c r="M52" i="1"/>
  <c r="L52" i="1"/>
  <c r="N52" i="1" s="1"/>
  <c r="M51" i="1"/>
  <c r="L51" i="1"/>
  <c r="N51" i="1" s="1"/>
  <c r="M50" i="1"/>
  <c r="L50" i="1"/>
  <c r="N50" i="1" s="1"/>
  <c r="M49" i="1"/>
  <c r="L49" i="1"/>
  <c r="N49" i="1" s="1"/>
  <c r="M48" i="1"/>
  <c r="L48" i="1"/>
  <c r="N48" i="1" s="1"/>
  <c r="M47" i="1"/>
  <c r="L47" i="1"/>
  <c r="N47" i="1" s="1"/>
  <c r="M46" i="1"/>
  <c r="L46" i="1"/>
  <c r="N46" i="1" s="1"/>
  <c r="M45" i="1"/>
  <c r="L45" i="1"/>
  <c r="N45" i="1" s="1"/>
  <c r="M44" i="1"/>
  <c r="L44" i="1"/>
  <c r="N44" i="1" s="1"/>
  <c r="M43" i="1"/>
  <c r="L43" i="1"/>
  <c r="N43" i="1" s="1"/>
  <c r="M42" i="1"/>
  <c r="L42" i="1"/>
  <c r="N42" i="1" s="1"/>
  <c r="M41" i="1"/>
  <c r="L41" i="1"/>
  <c r="N41" i="1" s="1"/>
  <c r="M40" i="1"/>
  <c r="L40" i="1"/>
  <c r="N40" i="1" s="1"/>
  <c r="M39" i="1"/>
  <c r="L39" i="1"/>
  <c r="N39" i="1" s="1"/>
  <c r="M38" i="1"/>
  <c r="L38" i="1"/>
  <c r="N38" i="1" s="1"/>
  <c r="M37" i="1"/>
  <c r="L37" i="1"/>
  <c r="N37" i="1" s="1"/>
  <c r="M36" i="1"/>
  <c r="L36" i="1"/>
  <c r="N36" i="1" s="1"/>
  <c r="M35" i="1"/>
  <c r="L35" i="1"/>
  <c r="N35" i="1" s="1"/>
  <c r="M34" i="1"/>
  <c r="L34" i="1"/>
  <c r="N34" i="1" s="1"/>
  <c r="M33" i="1"/>
  <c r="L33" i="1"/>
  <c r="N33" i="1" s="1"/>
  <c r="M32" i="1"/>
  <c r="L32" i="1"/>
  <c r="N32" i="1" s="1"/>
  <c r="M31" i="1"/>
  <c r="L31" i="1"/>
  <c r="N31" i="1" s="1"/>
  <c r="M30" i="1"/>
  <c r="L30" i="1"/>
  <c r="N30" i="1" s="1"/>
  <c r="Z21" i="1"/>
  <c r="V21" i="1"/>
  <c r="U21" i="1"/>
  <c r="P21" i="1"/>
  <c r="N21" i="1"/>
  <c r="X11" i="1"/>
  <c r="Q11" i="1"/>
  <c r="Y10" i="1"/>
  <c r="Z15" i="1" s="1"/>
  <c r="X10" i="1"/>
  <c r="Y8" i="1"/>
  <c r="W4" i="1"/>
  <c r="T8" i="1" s="1"/>
  <c r="S15" i="1" l="1"/>
  <c r="T15" i="1" s="1"/>
  <c r="Z19" i="1"/>
  <c r="Z12" i="1"/>
  <c r="S12" i="1" s="1"/>
  <c r="Z16" i="1"/>
  <c r="Z18" i="1"/>
  <c r="S18" i="1" s="1"/>
  <c r="Z13" i="1"/>
  <c r="Z20" i="1"/>
  <c r="S20" i="1" s="1"/>
  <c r="Z17" i="1"/>
  <c r="S17" i="1" s="1"/>
  <c r="N99" i="1"/>
  <c r="N100" i="1" s="1"/>
  <c r="Z14" i="1"/>
  <c r="S14" i="1" s="1"/>
  <c r="Y11" i="1"/>
  <c r="Z11" i="1" s="1"/>
  <c r="S11" i="1" s="1"/>
  <c r="W18" i="1"/>
  <c r="W15" i="1"/>
  <c r="W12" i="1"/>
  <c r="W13" i="1"/>
  <c r="W20" i="1"/>
  <c r="W16" i="1"/>
  <c r="W19" i="1"/>
  <c r="W14" i="1"/>
  <c r="W17" i="1"/>
  <c r="Q21" i="1"/>
  <c r="L99" i="1"/>
  <c r="L100" i="1" s="1"/>
  <c r="O21" i="1"/>
  <c r="W11" i="1"/>
  <c r="S16" i="1" l="1"/>
  <c r="T16" i="1" s="1"/>
  <c r="T12" i="1"/>
  <c r="T20" i="1"/>
  <c r="S19" i="1"/>
  <c r="T19" i="1" s="1"/>
  <c r="S13" i="1"/>
  <c r="T13" i="1" s="1"/>
  <c r="T17" i="1"/>
  <c r="T14" i="1"/>
  <c r="T18" i="1"/>
  <c r="T11" i="1"/>
  <c r="S21" i="1" l="1"/>
  <c r="M99" i="1" s="1"/>
  <c r="O99" i="1" s="1"/>
  <c r="O100" i="1" s="1"/>
  <c r="T21" i="1"/>
  <c r="M100" i="1" l="1"/>
</calcChain>
</file>

<file path=xl/sharedStrings.xml><?xml version="1.0" encoding="utf-8"?>
<sst xmlns="http://schemas.openxmlformats.org/spreadsheetml/2006/main" count="240" uniqueCount="181">
  <si>
    <t>Procedemento:</t>
  </si>
  <si>
    <t>TR341K</t>
  </si>
  <si>
    <t xml:space="preserve">CEE SOLICITANTE: </t>
  </si>
  <si>
    <t xml:space="preserve">EXPEDIENTE Nº: </t>
  </si>
  <si>
    <t>DNI/NIF:</t>
  </si>
  <si>
    <t>INICIATIVA SOCIAL:</t>
  </si>
  <si>
    <t>SI</t>
  </si>
  <si>
    <t>Nome da persoa representante:</t>
  </si>
  <si>
    <t>MITAD PLANTILLA</t>
  </si>
  <si>
    <t xml:space="preserve">CENTRO DE TRABALLO (Enderezo): </t>
  </si>
  <si>
    <t>Concello:</t>
  </si>
  <si>
    <t>*Os títulos en cor azul sinalan que as celdas que conteñen valores despregables</t>
  </si>
  <si>
    <t>*PARA INSERTAR FILAS: colocar o rato en calquera das filas centrais de cada anualidade que estea baleira e facer clik co botón dereito en "copiar", logo facer click de novo en "insertar celdas copiadas"</t>
  </si>
  <si>
    <t xml:space="preserve"> PERSOAL DA UNIDADE DE APOIO Á ACTIVIDADE PROFESIONAL</t>
  </si>
  <si>
    <t>CUSTOS SALARIAIS DA UNIDADE DE APOIO Á ACTIVIDADE PROFESIONAL</t>
  </si>
  <si>
    <t xml:space="preserve">porcentaxe subvencionable </t>
  </si>
  <si>
    <t xml:space="preserve"> DIAS EN ERTE</t>
  </si>
  <si>
    <t xml:space="preserve"> DIAS BAIXA</t>
  </si>
  <si>
    <t>Nº Rexistro ou data pub.
Conv. Col</t>
  </si>
  <si>
    <t>APELIDOS</t>
  </si>
  <si>
    <t>NOME</t>
  </si>
  <si>
    <t>DNI/NIE</t>
  </si>
  <si>
    <t>DISCAPACIDADE</t>
  </si>
  <si>
    <t>DATA NACEMENTO</t>
  </si>
  <si>
    <t>SEXO (H/M,Outros)</t>
  </si>
  <si>
    <t>TIPO CONTRATO (2)</t>
  </si>
  <si>
    <t>DATA  alta Seg.Soc.</t>
  </si>
  <si>
    <t>DATA FIN Seg.Soc.</t>
  </si>
  <si>
    <t>XORNADA (%)</t>
  </si>
  <si>
    <t xml:space="preserve">OCUPACIÓN(3) </t>
  </si>
  <si>
    <r>
      <rPr>
        <sz val="10"/>
        <rFont val="Arial Narrow"/>
        <family val="2"/>
        <charset val="1"/>
      </rPr>
      <t xml:space="preserve">XORNADA DEDICACIÓN UNIDADE APOIO (%) </t>
    </r>
    <r>
      <rPr>
        <sz val="10"/>
        <color rgb="FF0000FF"/>
        <rFont val="Arial Narrow"/>
        <family val="2"/>
        <charset val="1"/>
      </rPr>
      <t>(4)</t>
    </r>
  </si>
  <si>
    <t>IMPORTE DA AXUDA PARA O CUSTO SALARIAL DA UNIDADE DE APOIO</t>
  </si>
  <si>
    <t>P. SUBVENCIONABLE
desde                      ata</t>
  </si>
  <si>
    <t xml:space="preserve">DÍAS SUBVENCIO NADOS (6) </t>
  </si>
  <si>
    <t>TIPO (1)</t>
  </si>
  <si>
    <t>GRAO</t>
  </si>
  <si>
    <t>IMPORTE SUBVENCIONABLE (5)</t>
  </si>
  <si>
    <r>
      <rPr>
        <sz val="9"/>
        <rFont val="Arial Narrow"/>
        <family val="2"/>
        <charset val="1"/>
      </rPr>
      <t xml:space="preserve">% S.S. 
 </t>
    </r>
    <r>
      <rPr>
        <sz val="9"/>
        <color rgb="FFFF0000"/>
        <rFont val="Arial Narrow"/>
        <family val="2"/>
        <charset val="1"/>
      </rPr>
      <t>SOBRE O IMPORTE SUBVENCIONABLE</t>
    </r>
  </si>
  <si>
    <r>
      <rPr>
        <sz val="10"/>
        <color rgb="FFFF0000"/>
        <rFont val="Arial Narrow"/>
        <family val="2"/>
        <charset val="1"/>
      </rPr>
      <t xml:space="preserve">IMPORTE SUBVBENCIONABLE </t>
    </r>
    <r>
      <rPr>
        <sz val="10"/>
        <rFont val="Arial Narrow"/>
        <family val="2"/>
        <charset val="1"/>
      </rPr>
      <t xml:space="preserve"> +% S.S.</t>
    </r>
  </si>
  <si>
    <t xml:space="preserve">Total </t>
  </si>
  <si>
    <t>(2) TIPO DE CONTRATO: Indefinido, Int=Interinidade</t>
  </si>
  <si>
    <t>MAX SUBVENCIONABLE</t>
  </si>
  <si>
    <t>(3) OCUPACIÓN: Técnico/a ou Encargado/a</t>
  </si>
  <si>
    <t>MES</t>
  </si>
  <si>
    <t>(4) Xornada mínima. Ver a folla "composiciónUAAP" artigo 31 da Orde 8/08/2019)</t>
  </si>
  <si>
    <t>Técnico/a</t>
  </si>
  <si>
    <t>(5) Importe subvencionable por tecnico y encargado</t>
  </si>
  <si>
    <t>Encargado/a</t>
  </si>
  <si>
    <t>Nome da persoa substituída no caso de contrato de interinidade</t>
  </si>
  <si>
    <t>OBSERVACIÓNS</t>
  </si>
  <si>
    <t xml:space="preserve">APELIDOS </t>
  </si>
  <si>
    <t xml:space="preserve">NOME </t>
  </si>
  <si>
    <t>TIPO CONTRATO (5)</t>
  </si>
  <si>
    <t>DATA    ALTA Seg.Soc.</t>
  </si>
  <si>
    <t>P. SUBVENCIONABLE
desde                   ata</t>
  </si>
  <si>
    <t>DÍAS SUBVENCIO NADOS</t>
  </si>
  <si>
    <t>(5) TIPO DE CONTRATO: Indefinido, Int=Interinidade; T=Temporal (mínimo 6 meses)</t>
  </si>
  <si>
    <t>(6) cálculos= meses de 30 días. Períodos inferiores ao mes calculanse en días</t>
  </si>
  <si>
    <t>Iniciativa social / sen ánimo de lucro</t>
  </si>
  <si>
    <t>Nº TRABALLADORES CENTRO</t>
  </si>
  <si>
    <t>Nº CON DISCAPACIDADE art. 5.2</t>
  </si>
  <si>
    <t>50 % TRABALLADORES</t>
  </si>
  <si>
    <t>Lugar e data:</t>
  </si>
  <si>
    <t xml:space="preserve">SINATURA DA PERSOA SOLICITANTE OU REPRESENTANTE </t>
  </si>
  <si>
    <t>anualidade</t>
  </si>
  <si>
    <t>Nº persoas atendidos</t>
  </si>
  <si>
    <t>custos salariais (%xornada imputada á UAAP</t>
  </si>
  <si>
    <t xml:space="preserve">Contía por postos  </t>
  </si>
  <si>
    <t>IMPORTE AXUDA</t>
  </si>
  <si>
    <t>TOTAL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</si>
  <si>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</si>
  <si>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</si>
  <si>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</si>
  <si>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</si>
  <si>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</si>
  <si>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elixir si/non</t>
  </si>
  <si>
    <t>elixir tipo documento</t>
  </si>
  <si>
    <t>Elixir tipo de axuda</t>
  </si>
  <si>
    <t>elixir modalidade de asistencia técnica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</si>
  <si>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</si>
  <si>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</si>
  <si>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</si>
  <si>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NON</t>
  </si>
  <si>
    <t>PC</t>
  </si>
  <si>
    <t>ORZAMENTO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</si>
  <si>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</si>
  <si>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</si>
  <si>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sexo</t>
  </si>
  <si>
    <t>I</t>
  </si>
  <si>
    <t>OUTRO</t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</si>
  <si>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</si>
  <si>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t>F</t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</si>
  <si>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</si>
  <si>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H</t>
  </si>
  <si>
    <t>S</t>
  </si>
  <si>
    <t>M</t>
  </si>
  <si>
    <t>EM</t>
  </si>
  <si>
    <t>OU</t>
  </si>
  <si>
    <t>tipo de contrato</t>
  </si>
  <si>
    <t>Int</t>
  </si>
  <si>
    <t>T</t>
  </si>
  <si>
    <t>OCUPACIÓN</t>
  </si>
  <si>
    <r>
      <rPr>
        <b/>
        <sz val="10"/>
        <color rgb="FF000000"/>
        <rFont val="Calibri"/>
        <family val="2"/>
        <charset val="1"/>
      </rPr>
      <t xml:space="preserve">Modulo   1-15 trab
</t>
    </r>
    <r>
      <rPr>
        <sz val="10"/>
        <color rgb="FF000000"/>
        <rFont val="Calibri"/>
        <family val="2"/>
        <charset val="1"/>
      </rPr>
      <t xml:space="preserve"> ( 1 tec a 20% e 1 encargado  a 100%)</t>
    </r>
  </si>
  <si>
    <r>
      <rPr>
        <b/>
        <sz val="10"/>
        <color rgb="FF000000"/>
        <rFont val="Calibri"/>
        <family val="2"/>
        <charset val="1"/>
      </rPr>
      <t>Modulo  16-30 trab</t>
    </r>
    <r>
      <rPr>
        <sz val="10"/>
        <color rgb="FF000000"/>
        <rFont val="Calibri"/>
        <family val="2"/>
        <charset val="1"/>
      </rPr>
      <t xml:space="preserve"> 
( 1 Tec a 80%  2 encargados a 100%)</t>
    </r>
  </si>
  <si>
    <r>
      <rPr>
        <b/>
        <sz val="10"/>
        <color rgb="FF000000"/>
        <rFont val="Calibri"/>
        <family val="2"/>
        <charset val="1"/>
      </rPr>
      <t xml:space="preserve">Modulo  31-45 trab 
</t>
    </r>
    <r>
      <rPr>
        <sz val="10"/>
        <color rgb="FF000000"/>
        <rFont val="Calibri"/>
        <family val="2"/>
        <charset val="1"/>
      </rPr>
      <t>( 1 Tec a 100% 1 tec. 50% , 3 enc.a 100%)</t>
    </r>
  </si>
  <si>
    <r>
      <rPr>
        <b/>
        <sz val="10"/>
        <color rgb="FF000000"/>
        <rFont val="Calibri"/>
        <family val="2"/>
        <charset val="1"/>
      </rPr>
      <t xml:space="preserve">Modulo 46-60 trab
</t>
    </r>
    <r>
      <rPr>
        <sz val="10"/>
        <color rgb="FF000000"/>
        <rFont val="Calibri"/>
        <family val="2"/>
        <charset val="1"/>
      </rPr>
      <t>( 2  Tec a 100% ,4 enc.a 100%, )</t>
    </r>
  </si>
  <si>
    <r>
      <rPr>
        <b/>
        <sz val="10"/>
        <color rgb="FF000000"/>
        <rFont val="Calibri"/>
        <family val="2"/>
        <charset val="1"/>
      </rPr>
      <t>Modulo 61-75 trab</t>
    </r>
    <r>
      <rPr>
        <sz val="10"/>
        <color rgb="FF000000"/>
        <rFont val="Calibri"/>
        <family val="2"/>
        <charset val="1"/>
      </rPr>
      <t xml:space="preserve">
 (2 tec a 100% 1 a 50% e 5 encargados 100% )</t>
    </r>
  </si>
  <si>
    <r>
      <rPr>
        <b/>
        <sz val="10"/>
        <color rgb="FF000000"/>
        <rFont val="Calibri"/>
        <family val="2"/>
        <charset val="1"/>
      </rPr>
      <t xml:space="preserve">Modulo 76-90 trab
</t>
    </r>
    <r>
      <rPr>
        <sz val="10"/>
        <color rgb="FF000000"/>
        <rFont val="Calibri"/>
        <family val="2"/>
        <charset val="1"/>
      </rPr>
      <t xml:space="preserve"> (3 Tec 6 ecargados a 100%)</t>
    </r>
  </si>
  <si>
    <t>Traba.</t>
  </si>
  <si>
    <t>Técn. %</t>
  </si>
  <si>
    <t>Encarg.</t>
  </si>
  <si>
    <t>Encargados</t>
  </si>
  <si>
    <t>Modulo completo</t>
  </si>
  <si>
    <t>Modulo Completo</t>
  </si>
  <si>
    <t>(1 a 100 %)</t>
  </si>
  <si>
    <t>(1 a 50%)</t>
  </si>
  <si>
    <t>2 a 100%</t>
  </si>
  <si>
    <t>1 a 50%</t>
  </si>
  <si>
    <t>Tec- 1-15</t>
  </si>
  <si>
    <t>Tec-16-30</t>
  </si>
  <si>
    <t>Tec-31-45</t>
  </si>
  <si>
    <t>(100+50=150)</t>
  </si>
  <si>
    <t>Tec-46-60</t>
  </si>
  <si>
    <t>100%*2=200</t>
  </si>
  <si>
    <t>Tec-61 -75</t>
  </si>
  <si>
    <t>200+50= 250</t>
  </si>
  <si>
    <t>Tec-76-90</t>
  </si>
  <si>
    <t>100*3=300</t>
  </si>
  <si>
    <t>Enc-1-15</t>
  </si>
  <si>
    <t>Enc-16-30</t>
  </si>
  <si>
    <t>(100%*2 =200)</t>
  </si>
  <si>
    <t>Enc-31-45</t>
  </si>
  <si>
    <t>(100%*3=300)</t>
  </si>
  <si>
    <t>Enc-46-60</t>
  </si>
  <si>
    <t>100%*40 = 400</t>
  </si>
  <si>
    <t>Enc-61-75</t>
  </si>
  <si>
    <t>100%*5=500</t>
  </si>
  <si>
    <t>Enc-76-90</t>
  </si>
  <si>
    <t>100*6=600</t>
  </si>
  <si>
    <t>Se o modulo non está completo farase tendo en conta as porcentaxes do cadro anterior según o número de traballadores</t>
  </si>
  <si>
    <r>
      <rPr>
        <b/>
        <sz val="10"/>
        <color rgb="FF000000"/>
        <rFont val="Calibri"/>
        <family val="2"/>
        <charset val="1"/>
      </rPr>
      <t xml:space="preserve">Modulo 91-105 trab
</t>
    </r>
    <r>
      <rPr>
        <sz val="10"/>
        <color rgb="FF000000"/>
        <rFont val="Calibri"/>
        <family val="2"/>
        <charset val="1"/>
      </rPr>
      <t xml:space="preserve"> ( 3 Tec a 100% 1 tec. 50% , 7 enc.a 100%,)</t>
    </r>
  </si>
  <si>
    <r>
      <rPr>
        <b/>
        <sz val="10"/>
        <color rgb="FF000000"/>
        <rFont val="Calibri"/>
        <family val="2"/>
        <charset val="1"/>
      </rPr>
      <t xml:space="preserve">Modulo 106-120 trab
</t>
    </r>
    <r>
      <rPr>
        <sz val="10"/>
        <color rgb="FF000000"/>
        <rFont val="Calibri"/>
        <family val="2"/>
        <charset val="1"/>
      </rPr>
      <t xml:space="preserve"> (4 Tec a 100% 8 enc.a 100%, )</t>
    </r>
  </si>
  <si>
    <r>
      <rPr>
        <b/>
        <sz val="10"/>
        <color rgb="FF000000"/>
        <rFont val="Calibri"/>
        <family val="2"/>
        <charset val="1"/>
      </rPr>
      <t xml:space="preserve">Modulo 121-135 trab
</t>
    </r>
    <r>
      <rPr>
        <sz val="10"/>
        <color rgb="FF000000"/>
        <rFont val="Calibri"/>
        <family val="2"/>
        <charset val="1"/>
      </rPr>
      <t xml:space="preserve"> (4 Tec a 100%  1 a 50%, 9 enc.a 100%, )</t>
    </r>
  </si>
  <si>
    <r>
      <rPr>
        <b/>
        <sz val="10"/>
        <color rgb="FF000000"/>
        <rFont val="Calibri"/>
        <family val="2"/>
        <charset val="1"/>
      </rPr>
      <t xml:space="preserve">Modulo 136-150 trab
</t>
    </r>
    <r>
      <rPr>
        <sz val="10"/>
        <color rgb="FF000000"/>
        <rFont val="Calibri"/>
        <family val="2"/>
        <charset val="1"/>
      </rPr>
      <t xml:space="preserve"> (5 Tec a 100% 10, enc.a 100%, )</t>
    </r>
  </si>
  <si>
    <r>
      <rPr>
        <b/>
        <sz val="10"/>
        <color rgb="FF000000"/>
        <rFont val="Calibri"/>
        <family val="2"/>
        <charset val="1"/>
      </rPr>
      <t xml:space="preserve">Modulo 151-165 trab
</t>
    </r>
    <r>
      <rPr>
        <sz val="10"/>
        <color rgb="FF000000"/>
        <rFont val="Calibri"/>
        <family val="2"/>
        <charset val="1"/>
      </rPr>
      <t xml:space="preserve"> (5 Tec a 100% 1 a 50%, 11 enc.a 100%, )</t>
    </r>
  </si>
  <si>
    <t>Encar.</t>
  </si>
  <si>
    <t>300 a 100%</t>
  </si>
  <si>
    <t>4 a 100%</t>
  </si>
  <si>
    <t>5 a 100%</t>
  </si>
  <si>
    <t>Tec -91-105</t>
  </si>
  <si>
    <t>300+50=350</t>
  </si>
  <si>
    <t>Tec-106-120</t>
  </si>
  <si>
    <t>100%*4=400</t>
  </si>
  <si>
    <t>Tec-121-135</t>
  </si>
  <si>
    <t>Tec-136-150</t>
  </si>
  <si>
    <t>Tec-151-165</t>
  </si>
  <si>
    <t>Enc-91-105</t>
  </si>
  <si>
    <t>100%*7=700</t>
  </si>
  <si>
    <t>Enc-106-120</t>
  </si>
  <si>
    <t>100%*8=800</t>
  </si>
  <si>
    <t>Enc-121-135</t>
  </si>
  <si>
    <t>100%*9=900</t>
  </si>
  <si>
    <t>Enc-136-150</t>
  </si>
  <si>
    <t>100%*10=1000</t>
  </si>
  <si>
    <t>Enc-151-165</t>
  </si>
  <si>
    <t>100%*11=1100</t>
  </si>
  <si>
    <t>(1) Tipo de discapacidade:  (PC) Parálise cerebral, (I) intelectual, (EM) Enfermidade mental (F) Física, (S) sensorial</t>
  </si>
  <si>
    <t xml:space="preserve">Tipo de discapacidade: (PC) Parálise cerebral, (I) intelectual, (EM) Enfermidade mental (F) Física, (S) sensorial </t>
  </si>
  <si>
    <t>(*) Datos do CEE (se ten varios centros de traballo seria a suma destes)</t>
  </si>
  <si>
    <t>TOTAL
CADRO
PERSOAL CEE (*)</t>
  </si>
  <si>
    <t>Nº TRABALLADORES POLOS CALES SE SOLICITA SUBVENCIÓN</t>
  </si>
  <si>
    <t>PONER SALARIO DE CONVENIO 
DE 12 MESES 
al 100%</t>
  </si>
  <si>
    <t>CUSTOS SALARIAIS TOTAIS do persoal da unidade de apoio correspondentes ao período subvencionable (01/10/2025 a 30/09/2026)</t>
  </si>
  <si>
    <t>ANUALIDADE 2026</t>
  </si>
  <si>
    <t>IMPORTE ORDE 2026</t>
  </si>
  <si>
    <t>ORDE 2026</t>
  </si>
  <si>
    <t>CERTIFICACIÓN DO PERSOAL DA UNIDADE DE APOIO E DA RELACIÓN NOMINAL DAS PERSOAS CON DISCAPACIDADE QUE ATENDE
 (Relación do persoal contratado a 01/10/2025)</t>
  </si>
  <si>
    <t>12 MESES</t>
  </si>
  <si>
    <t>CADRO
PERSOAL CEE
 ARTIGO 3.2 (*)</t>
  </si>
  <si>
    <t>DATOS DA SOLICITUDE ARTIGO 22.2</t>
  </si>
  <si>
    <t>PERSOAS CON DISCAPACIDADE DO CEE (art. 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</si>
</sst>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\ %"/>
    <numFmt numFmtId="165" formatCode="0.00\ %"/>
    <numFmt numFmtId="166" formatCode="_-* #,##0.00\ _€_-;\-* #,##0.00\ _€_-;_-* \-??\ _€_-;_-@_-"/>
    <numFmt numFmtId="167" formatCode="_-* #,##0\ _€_-;\-* #,##0\ _€_-;_-* \-??\ _€_-;_-@_-"/>
    <numFmt numFmtId="168" formatCode="_-* #,##0.00&quot; €&quot;_-;\-* #,##0.00&quot; €&quot;_-;_-* \-??&quot; €&quot;_-;_-@_-"/>
    <numFmt numFmtId="169" formatCode="#,##0.00_ ;[Red]\-#,##0.00\ "/>
  </numFmts>
  <fonts count="46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4"/>
      <color rgb="FF00000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4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000000"/>
      <name val="Arial Narrow"/>
      <family val="2"/>
      <charset val="1"/>
    </font>
    <font>
      <sz val="14"/>
      <color rgb="FF0000FF"/>
      <name val="Arial Narrow"/>
      <family val="2"/>
      <charset val="1"/>
    </font>
    <font>
      <sz val="10"/>
      <color theme="1"/>
      <name val="Calibri"/>
      <family val="2"/>
      <charset val="1"/>
    </font>
    <font>
      <b/>
      <sz val="10"/>
      <name val="Arial Narrow"/>
      <family val="2"/>
      <charset val="1"/>
    </font>
    <font>
      <b/>
      <sz val="10"/>
      <color rgb="FFFF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sz val="10"/>
      <color rgb="FF0000FF"/>
      <name val="Calibri"/>
      <family val="2"/>
      <charset val="1"/>
    </font>
    <font>
      <b/>
      <sz val="10"/>
      <color theme="5" tint="-0.249977111117893"/>
      <name val="Arial Narrow"/>
      <family val="2"/>
      <charset val="1"/>
    </font>
    <font>
      <sz val="10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FF0000"/>
      <name val="Arial Narrow"/>
      <family val="2"/>
      <charset val="1"/>
    </font>
    <font>
      <sz val="9"/>
      <name val="Arial Narrow"/>
      <family val="2"/>
      <charset val="1"/>
    </font>
    <font>
      <sz val="9"/>
      <color rgb="FFFF0000"/>
      <name val="Arial Narrow"/>
      <family val="2"/>
      <charset val="1"/>
    </font>
    <font>
      <sz val="8"/>
      <color rgb="FFFF0000"/>
      <name val="Arial Narrow"/>
      <family val="2"/>
      <charset val="1"/>
    </font>
    <font>
      <b/>
      <sz val="14"/>
      <name val="Arial Narrow"/>
      <family val="2"/>
      <charset val="1"/>
    </font>
    <font>
      <b/>
      <sz val="12"/>
      <name val="Arial Narrow"/>
      <family val="2"/>
      <charset val="1"/>
    </font>
    <font>
      <sz val="16"/>
      <name val="Calibri"/>
      <family val="2"/>
      <charset val="1"/>
    </font>
    <font>
      <b/>
      <sz val="10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rgb="FFFF0000"/>
      <name val="Calibri"/>
      <family val="2"/>
      <charset val="1"/>
    </font>
    <font>
      <b/>
      <sz val="10"/>
      <color rgb="FFFFFFFF"/>
      <name val="Arial Narrow"/>
      <family val="2"/>
      <charset val="1"/>
    </font>
    <font>
      <sz val="11"/>
      <color rgb="FFFFFFFF"/>
      <name val="Calibri"/>
      <family val="2"/>
      <charset val="1"/>
    </font>
    <font>
      <sz val="11"/>
      <color rgb="FFFFFFFF"/>
      <name val="Arial Narrow"/>
      <family val="2"/>
      <charset val="1"/>
    </font>
    <font>
      <sz val="10"/>
      <color rgb="FFFFFFFF"/>
      <name val="Arial Narrow"/>
      <family val="2"/>
      <charset val="1"/>
    </font>
    <font>
      <sz val="11"/>
      <color rgb="FF000000"/>
      <name val="Arial Narrow"/>
      <family val="2"/>
      <charset val="1"/>
    </font>
    <font>
      <sz val="18"/>
      <name val="Calibri"/>
      <family val="2"/>
      <charset val="1"/>
    </font>
    <font>
      <sz val="11"/>
      <color rgb="FFFF0000"/>
      <name val="Arial Narrow"/>
      <family val="2"/>
      <charset val="1"/>
    </font>
    <font>
      <sz val="8"/>
      <color rgb="FF000000"/>
      <name val="Trebuchet MS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0"/>
      <color theme="5" tint="-0.249977111117893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  <font>
      <b/>
      <sz val="14"/>
      <color theme="0"/>
      <name val="Arial Narrow"/>
      <family val="2"/>
      <charset val="1"/>
    </font>
    <font>
      <sz val="10"/>
      <color theme="0"/>
      <name val="Arial Narrow"/>
      <family val="2"/>
      <charset val="1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88402966399123"/>
        <bgColor rgb="FFA7C0DE"/>
      </patternFill>
    </fill>
    <fill>
      <patternFill patternType="solid">
        <fgColor theme="4" tint="0.59987182226020086"/>
        <bgColor rgb="FFA7C0DE"/>
      </patternFill>
    </fill>
    <fill>
      <patternFill patternType="solid">
        <fgColor theme="0"/>
        <bgColor rgb="FFFFFFCC"/>
      </patternFill>
    </fill>
    <fill>
      <patternFill patternType="solid">
        <fgColor rgb="FFA7C0DE"/>
        <bgColor rgb="FF95B3D7"/>
      </patternFill>
    </fill>
    <fill>
      <patternFill patternType="solid">
        <fgColor theme="4" tint="0.79989013336588644"/>
        <bgColor rgb="FFCCFFFF"/>
      </patternFill>
    </fill>
  </fills>
  <borders count="6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/>
      <right/>
      <top style="medium">
        <color rgb="FFA6A6A6"/>
      </top>
      <bottom/>
      <diagonal/>
    </border>
    <border>
      <left style="medium">
        <color theme="0" tint="-0.34998626667073579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41" fillId="0" borderId="0" applyBorder="0" applyProtection="0"/>
    <xf numFmtId="168" fontId="41" fillId="0" borderId="0" applyBorder="0" applyProtection="0"/>
  </cellStyleXfs>
  <cellXfs count="2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 wrapText="1"/>
    </xf>
    <xf numFmtId="0" fontId="9" fillId="0" borderId="7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12" fillId="0" borderId="9" xfId="0" applyFont="1" applyBorder="1" applyAlignment="1">
      <alignment vertical="center" wrapText="1"/>
    </xf>
    <xf numFmtId="0" fontId="13" fillId="3" borderId="10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 wrapText="1"/>
    </xf>
    <xf numFmtId="0" fontId="7" fillId="4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vertical="center" wrapText="1"/>
      <protection locked="0"/>
    </xf>
    <xf numFmtId="0" fontId="16" fillId="3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 applyProtection="1">
      <alignment vertical="center" wrapText="1"/>
      <protection locked="0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14" fontId="16" fillId="4" borderId="11" xfId="0" applyNumberFormat="1" applyFont="1" applyFill="1" applyBorder="1" applyAlignment="1" applyProtection="1">
      <alignment horizontal="center" vertical="center" wrapText="1"/>
      <protection locked="0"/>
    </xf>
    <xf numFmtId="165" fontId="16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3" borderId="11" xfId="0" applyNumberFormat="1" applyFont="1" applyFill="1" applyBorder="1" applyAlignment="1">
      <alignment horizontal="center" vertical="center" wrapText="1"/>
    </xf>
    <xf numFmtId="4" fontId="11" fillId="3" borderId="12" xfId="0" applyNumberFormat="1" applyFont="1" applyFill="1" applyBorder="1" applyAlignment="1">
      <alignment horizontal="center" vertical="center" wrapText="1"/>
    </xf>
    <xf numFmtId="3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6" fillId="4" borderId="6" xfId="0" applyFont="1" applyFill="1" applyBorder="1" applyAlignment="1" applyProtection="1">
      <alignment vertical="center" wrapText="1"/>
      <protection locked="0"/>
    </xf>
    <xf numFmtId="0" fontId="16" fillId="4" borderId="6" xfId="0" applyFont="1" applyFill="1" applyBorder="1" applyAlignment="1" applyProtection="1">
      <alignment horizontal="center" vertical="center" wrapText="1"/>
      <protection locked="0"/>
    </xf>
    <xf numFmtId="4" fontId="16" fillId="3" borderId="6" xfId="0" applyNumberFormat="1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vertical="center"/>
    </xf>
    <xf numFmtId="0" fontId="16" fillId="4" borderId="16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14" fontId="16" fillId="4" borderId="16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7" fillId="4" borderId="0" xfId="0" applyFont="1" applyFill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167" fontId="41" fillId="0" borderId="14" xfId="1" applyNumberFormat="1" applyBorder="1" applyAlignment="1" applyProtection="1">
      <alignment vertical="center"/>
    </xf>
    <xf numFmtId="164" fontId="16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8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14" fontId="16" fillId="3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right" vertical="center" wrapText="1"/>
      <protection locked="0"/>
    </xf>
    <xf numFmtId="14" fontId="16" fillId="0" borderId="6" xfId="0" applyNumberFormat="1" applyFont="1" applyBorder="1" applyAlignment="1" applyProtection="1">
      <alignment horizontal="right" vertical="center" wrapText="1"/>
      <protection locked="0"/>
    </xf>
    <xf numFmtId="165" fontId="16" fillId="0" borderId="6" xfId="0" applyNumberFormat="1" applyFont="1" applyBorder="1" applyAlignment="1" applyProtection="1">
      <alignment horizontal="right" vertical="center" wrapText="1"/>
      <protection locked="0"/>
    </xf>
    <xf numFmtId="166" fontId="16" fillId="6" borderId="6" xfId="1" applyFont="1" applyFill="1" applyBorder="1" applyAlignment="1" applyProtection="1">
      <alignment horizontal="right" vertical="center" wrapText="1"/>
    </xf>
    <xf numFmtId="166" fontId="16" fillId="0" borderId="6" xfId="1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166" fontId="16" fillId="0" borderId="19" xfId="1" applyFont="1" applyBorder="1" applyAlignment="1" applyProtection="1">
      <alignment horizontal="right"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14" fontId="11" fillId="0" borderId="20" xfId="0" applyNumberFormat="1" applyFont="1" applyBorder="1" applyAlignment="1">
      <alignment horizontal="center" vertical="center" wrapText="1"/>
    </xf>
    <xf numFmtId="166" fontId="11" fillId="3" borderId="21" xfId="1" applyFont="1" applyFill="1" applyBorder="1" applyAlignment="1" applyProtection="1">
      <alignment horizontal="right" vertical="center" wrapText="1"/>
    </xf>
    <xf numFmtId="0" fontId="17" fillId="0" borderId="16" xfId="0" applyFont="1" applyBorder="1" applyAlignment="1">
      <alignment horizontal="left" vertical="center"/>
    </xf>
    <xf numFmtId="166" fontId="11" fillId="0" borderId="0" xfId="1" applyFont="1" applyBorder="1" applyAlignment="1" applyProtection="1">
      <alignment horizontal="right" vertical="center" wrapText="1"/>
    </xf>
    <xf numFmtId="166" fontId="11" fillId="0" borderId="0" xfId="1" applyFont="1" applyBorder="1" applyAlignment="1" applyProtection="1">
      <alignment horizontal="right" vertical="center"/>
    </xf>
    <xf numFmtId="166" fontId="1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31" fillId="0" borderId="0" xfId="0" applyFont="1" applyAlignment="1">
      <alignment horizontal="center" vertical="center"/>
    </xf>
    <xf numFmtId="166" fontId="2" fillId="0" borderId="0" xfId="0" applyNumberFormat="1" applyFont="1" applyAlignment="1">
      <alignment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vertical="center" wrapText="1"/>
    </xf>
    <xf numFmtId="168" fontId="8" fillId="3" borderId="24" xfId="2" applyFont="1" applyFill="1" applyBorder="1" applyAlignment="1" applyProtection="1">
      <alignment vertical="center" wrapText="1"/>
    </xf>
    <xf numFmtId="168" fontId="4" fillId="3" borderId="24" xfId="2" applyFont="1" applyFill="1" applyBorder="1" applyAlignment="1" applyProtection="1">
      <alignment vertical="center" wrapText="1"/>
    </xf>
    <xf numFmtId="0" fontId="8" fillId="2" borderId="23" xfId="0" applyFont="1" applyFill="1" applyBorder="1" applyAlignment="1">
      <alignment vertical="center" wrapText="1"/>
    </xf>
    <xf numFmtId="168" fontId="8" fillId="2" borderId="24" xfId="2" applyFont="1" applyFill="1" applyBorder="1" applyAlignment="1" applyProtection="1">
      <alignment vertical="center" wrapText="1"/>
    </xf>
    <xf numFmtId="168" fontId="4" fillId="2" borderId="24" xfId="2" applyFont="1" applyFill="1" applyBorder="1" applyAlignment="1" applyProtection="1">
      <alignment vertical="center" wrapText="1"/>
    </xf>
    <xf numFmtId="0" fontId="33" fillId="0" borderId="0" xfId="0" applyFont="1" applyAlignment="1">
      <alignment horizontal="left" vertical="center" wrapText="1"/>
    </xf>
    <xf numFmtId="49" fontId="0" fillId="0" borderId="0" xfId="0" applyNumberFormat="1"/>
    <xf numFmtId="0" fontId="32" fillId="2" borderId="0" xfId="0" applyFont="1" applyFill="1"/>
    <xf numFmtId="0" fontId="32" fillId="6" borderId="0" xfId="0" applyFont="1" applyFill="1"/>
    <xf numFmtId="0" fontId="34" fillId="0" borderId="0" xfId="0" applyFont="1"/>
    <xf numFmtId="0" fontId="18" fillId="0" borderId="0" xfId="0" applyFont="1" applyAlignment="1">
      <alignment horizontal="left" vertical="center"/>
    </xf>
    <xf numFmtId="0" fontId="3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14" fontId="7" fillId="3" borderId="6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36" fillId="0" borderId="33" xfId="0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vertical="center" wrapText="1"/>
    </xf>
    <xf numFmtId="0" fontId="37" fillId="0" borderId="36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4" fontId="0" fillId="0" borderId="34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36" fillId="0" borderId="38" xfId="0" applyFont="1" applyBorder="1" applyAlignment="1">
      <alignment horizontal="center" vertical="center" wrapText="1"/>
    </xf>
    <xf numFmtId="2" fontId="36" fillId="0" borderId="39" xfId="0" applyNumberFormat="1" applyFont="1" applyBorder="1" applyAlignment="1">
      <alignment horizontal="center" vertical="center" wrapText="1"/>
    </xf>
    <xf numFmtId="2" fontId="38" fillId="0" borderId="40" xfId="0" applyNumberFormat="1" applyFont="1" applyBorder="1" applyAlignment="1">
      <alignment vertical="center" wrapText="1"/>
    </xf>
    <xf numFmtId="0" fontId="37" fillId="0" borderId="41" xfId="0" applyFont="1" applyBorder="1" applyAlignment="1">
      <alignment horizontal="center"/>
    </xf>
    <xf numFmtId="0" fontId="37" fillId="0" borderId="39" xfId="0" applyFont="1" applyBorder="1" applyAlignment="1">
      <alignment horizontal="center"/>
    </xf>
    <xf numFmtId="0" fontId="39" fillId="0" borderId="40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1" fontId="37" fillId="0" borderId="39" xfId="0" applyNumberFormat="1" applyFont="1" applyBorder="1" applyAlignment="1">
      <alignment horizontal="center"/>
    </xf>
    <xf numFmtId="4" fontId="0" fillId="0" borderId="40" xfId="0" applyNumberForma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36" fillId="0" borderId="48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49" xfId="0" applyFont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53" xfId="0" applyFont="1" applyBorder="1" applyAlignment="1">
      <alignment vertical="center" wrapText="1"/>
    </xf>
    <xf numFmtId="0" fontId="36" fillId="0" borderId="54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0" fillId="0" borderId="0" xfId="0" applyFont="1" applyAlignment="1">
      <alignment wrapText="1"/>
    </xf>
    <xf numFmtId="169" fontId="40" fillId="0" borderId="0" xfId="0" applyNumberFormat="1" applyFont="1" applyAlignment="1">
      <alignment wrapText="1"/>
    </xf>
    <xf numFmtId="14" fontId="18" fillId="4" borderId="0" xfId="0" applyNumberFormat="1" applyFont="1" applyFill="1" applyAlignment="1">
      <alignment horizontal="center" vertical="center" wrapText="1"/>
    </xf>
    <xf numFmtId="0" fontId="42" fillId="0" borderId="0" xfId="0" applyFont="1"/>
    <xf numFmtId="0" fontId="43" fillId="4" borderId="0" xfId="0" applyFont="1" applyFill="1" applyAlignment="1">
      <alignment vertical="center" wrapText="1"/>
    </xf>
    <xf numFmtId="14" fontId="44" fillId="4" borderId="0" xfId="0" applyNumberFormat="1" applyFont="1" applyFill="1" applyAlignment="1">
      <alignment horizontal="center" vertical="center" wrapText="1"/>
    </xf>
    <xf numFmtId="165" fontId="42" fillId="0" borderId="0" xfId="0" applyNumberFormat="1" applyFont="1"/>
    <xf numFmtId="3" fontId="44" fillId="4" borderId="0" xfId="0" applyNumberFormat="1" applyFont="1" applyFill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2" xfId="0" applyFont="1" applyFill="1" applyBorder="1" applyAlignment="1">
      <alignment horizontal="center" vertical="center" wrapText="1"/>
    </xf>
    <xf numFmtId="0" fontId="45" fillId="0" borderId="14" xfId="0" applyFont="1" applyBorder="1" applyAlignment="1" applyProtection="1">
      <alignment horizontal="center" vertical="center" wrapText="1"/>
      <protection locked="0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63" xfId="0" applyFont="1" applyBorder="1" applyAlignment="1" applyProtection="1">
      <alignment horizontal="center" vertical="center" wrapText="1"/>
      <protection locked="0"/>
    </xf>
    <xf numFmtId="0" fontId="43" fillId="4" borderId="0" xfId="0" applyFont="1" applyFill="1" applyAlignment="1">
      <alignment horizontal="center" vertical="center" wrapText="1"/>
    </xf>
    <xf numFmtId="10" fontId="16" fillId="0" borderId="11" xfId="0" applyNumberFormat="1" applyFont="1" applyBorder="1" applyAlignment="1" applyProtection="1">
      <alignment horizontal="center" vertical="center" wrapText="1"/>
      <protection locked="0"/>
    </xf>
    <xf numFmtId="10" fontId="16" fillId="0" borderId="6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60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 wrapText="1"/>
    </xf>
    <xf numFmtId="0" fontId="43" fillId="4" borderId="0" xfId="0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44" fillId="4" borderId="0" xfId="0" applyFont="1" applyFill="1" applyAlignment="1">
      <alignment horizontal="center" vertical="center" wrapText="1"/>
    </xf>
    <xf numFmtId="14" fontId="21" fillId="0" borderId="14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45" fillId="0" borderId="1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>
      <alignment horizontal="left" vertical="center" wrapText="1"/>
    </xf>
    <xf numFmtId="0" fontId="32" fillId="3" borderId="22" xfId="0" applyFont="1" applyFill="1" applyBorder="1" applyAlignment="1">
      <alignment horizontal="lef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alignment horizontal="left" vertical="top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wrapText="1" shrinkToFit="1"/>
    </xf>
    <xf numFmtId="0" fontId="36" fillId="0" borderId="4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wrapText="1" shrinkToFit="1"/>
    </xf>
    <xf numFmtId="0" fontId="1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wrapText="1" shrinkToFit="1"/>
    </xf>
    <xf numFmtId="0" fontId="36" fillId="0" borderId="57" xfId="0" applyFont="1" applyBorder="1" applyAlignment="1">
      <alignment horizontal="center" wrapText="1" shrinkToFit="1"/>
    </xf>
    <xf numFmtId="0" fontId="36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167" fontId="16" fillId="0" borderId="6" xfId="0" applyNumberFormat="1" applyFont="1" applyBorder="1" applyAlignment="1" applyProtection="1">
      <alignment horizontal="right" vertical="center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53735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460440</xdr:colOff>
      <xdr:row>97</xdr:row>
      <xdr:rowOff>411840</xdr:rowOff>
    </xdr:from>
    <xdr:to>
      <xdr:col>18</xdr:col>
      <xdr:colOff>467640</xdr:colOff>
      <xdr:row>101</xdr:row>
      <xdr:rowOff>47520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330240" y="21729960"/>
          <a:ext cx="2865960" cy="79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50760</xdr:rowOff>
    </xdr:from>
    <xdr:to>
      <xdr:col>1</xdr:col>
      <xdr:colOff>1409040</xdr:colOff>
      <xdr:row>3</xdr:row>
      <xdr:rowOff>199945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669960"/>
          <a:ext cx="3487320" cy="96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584200</xdr:colOff>
      <xdr:row>94</xdr:row>
      <xdr:rowOff>127000</xdr:rowOff>
    </xdr:from>
    <xdr:to>
      <xdr:col>18</xdr:col>
      <xdr:colOff>368300</xdr:colOff>
      <xdr:row>97</xdr:row>
      <xdr:rowOff>177800</xdr:rowOff>
    </xdr:to>
    <xdr:pic>
      <xdr:nvPicPr>
        <xdr:cNvPr id="5" name="Imagen 4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BAD1AD6C-D107-4BB8-A4ED-A853BB2D705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8400" y="21805900"/>
          <a:ext cx="24892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R341K%20FASE%20SOLICITUDE%20certificacion%20discapacidade%20e%20UAAP%20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a solicitude"/>
      <sheetName val="xustificación 2019"/>
      <sheetName val="xustificacion 2020"/>
      <sheetName val="formula"/>
      <sheetName val="despregables"/>
      <sheetName val="composición UAAP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31</v>
          </cell>
          <cell r="D1">
            <v>-1</v>
          </cell>
        </row>
        <row r="2">
          <cell r="B2">
            <v>2</v>
          </cell>
          <cell r="C2">
            <v>29</v>
          </cell>
          <cell r="D2">
            <v>1</v>
          </cell>
        </row>
        <row r="3">
          <cell r="B3">
            <v>3</v>
          </cell>
          <cell r="C3">
            <v>31</v>
          </cell>
          <cell r="D3">
            <v>-1</v>
          </cell>
        </row>
        <row r="4">
          <cell r="B4">
            <v>4</v>
          </cell>
          <cell r="D4">
            <v>0</v>
          </cell>
        </row>
        <row r="5">
          <cell r="B5">
            <v>5</v>
          </cell>
          <cell r="C5">
            <v>31</v>
          </cell>
          <cell r="D5">
            <v>-1</v>
          </cell>
        </row>
        <row r="6">
          <cell r="B6">
            <v>6</v>
          </cell>
          <cell r="D6">
            <v>0</v>
          </cell>
        </row>
        <row r="7">
          <cell r="B7">
            <v>7</v>
          </cell>
          <cell r="C7">
            <v>31</v>
          </cell>
          <cell r="D7">
            <v>-1</v>
          </cell>
        </row>
        <row r="8">
          <cell r="B8">
            <v>8</v>
          </cell>
          <cell r="C8">
            <v>31</v>
          </cell>
          <cell r="D8">
            <v>-1</v>
          </cell>
        </row>
        <row r="9">
          <cell r="B9">
            <v>9</v>
          </cell>
          <cell r="D9">
            <v>0</v>
          </cell>
        </row>
        <row r="10">
          <cell r="B10">
            <v>10</v>
          </cell>
          <cell r="C10">
            <v>31</v>
          </cell>
          <cell r="D10">
            <v>-1</v>
          </cell>
        </row>
        <row r="11">
          <cell r="B11">
            <v>11</v>
          </cell>
          <cell r="D11">
            <v>0</v>
          </cell>
        </row>
        <row r="12">
          <cell r="B12">
            <v>12</v>
          </cell>
          <cell r="C12">
            <v>31</v>
          </cell>
          <cell r="D12">
            <v>-1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V110"/>
  <sheetViews>
    <sheetView showGridLines="0" tabSelected="1" zoomScale="75" zoomScaleNormal="75" workbookViewId="0">
      <selection activeCell="C33" sqref="C33"/>
    </sheetView>
  </sheetViews>
  <sheetFormatPr baseColWidth="10" defaultColWidth="8.85546875" defaultRowHeight="12.75" customHeight="1" x14ac:dyDescent="0.25"/>
  <cols>
    <col min="1" max="1" width="30.5703125" style="1" customWidth="1"/>
    <col min="2" max="2" width="21.7109375" style="2" customWidth="1"/>
    <col min="3" max="3" width="33.28515625" style="2" customWidth="1"/>
    <col min="4" max="4" width="10.140625" style="2" customWidth="1"/>
    <col min="5" max="6" width="11" style="2" customWidth="1"/>
    <col min="7" max="7" width="10.7109375" style="2" customWidth="1"/>
    <col min="8" max="8" width="10.85546875" style="2" customWidth="1"/>
    <col min="9" max="11" width="10.42578125" style="2" customWidth="1"/>
    <col min="12" max="12" width="10" style="2" customWidth="1"/>
    <col min="13" max="13" width="12" style="2" customWidth="1"/>
    <col min="14" max="14" width="13.28515625" style="2" customWidth="1"/>
    <col min="15" max="15" width="12" style="2" customWidth="1"/>
    <col min="16" max="16" width="15.85546875" style="2" customWidth="1"/>
    <col min="17" max="17" width="13" style="2" customWidth="1"/>
    <col min="18" max="18" width="11.7109375" style="2" customWidth="1"/>
    <col min="19" max="19" width="13.28515625" style="2" customWidth="1"/>
    <col min="20" max="20" width="13.7109375" style="2" customWidth="1"/>
    <col min="21" max="21" width="14.5703125" style="2" customWidth="1"/>
    <col min="22" max="22" width="17.7109375" style="2" customWidth="1"/>
    <col min="23" max="23" width="20.140625" style="2" customWidth="1"/>
    <col min="24" max="24" width="24.7109375" style="2" customWidth="1"/>
    <col min="25" max="25" width="17.85546875" style="2" customWidth="1"/>
    <col min="26" max="26" width="11.5703125" style="2" customWidth="1"/>
    <col min="27" max="27" width="10.28515625" style="2" customWidth="1"/>
    <col min="28" max="28" width="11" style="2" customWidth="1"/>
    <col min="29" max="1010" width="11.5703125" style="2" customWidth="1"/>
    <col min="1011" max="1012" width="11.5703125" style="1" customWidth="1"/>
    <col min="1013" max="16384" width="8.85546875" style="1"/>
  </cols>
  <sheetData>
    <row r="1" spans="1:1010" s="7" customFormat="1" ht="48.75" customHeight="1" x14ac:dyDescent="0.25">
      <c r="A1" s="174">
        <v>2026</v>
      </c>
      <c r="B1" s="174"/>
      <c r="C1" s="174" t="s">
        <v>176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3"/>
      <c r="S1" s="4" t="s">
        <v>0</v>
      </c>
      <c r="T1" s="5" t="s">
        <v>1</v>
      </c>
      <c r="U1" s="3"/>
      <c r="V1" s="175" t="s">
        <v>179</v>
      </c>
      <c r="W1" s="175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1010" s="7" customFormat="1" ht="57" customHeight="1" thickTop="1" x14ac:dyDescent="0.25">
      <c r="B2" s="1"/>
      <c r="C2" s="8" t="s">
        <v>2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9"/>
      <c r="R2" s="10" t="s">
        <v>3</v>
      </c>
      <c r="S2" s="177"/>
      <c r="T2" s="177"/>
      <c r="U2" s="177"/>
      <c r="V2" s="11" t="s">
        <v>169</v>
      </c>
      <c r="W2" s="12" t="s">
        <v>178</v>
      </c>
      <c r="X2" s="12" t="s">
        <v>170</v>
      </c>
      <c r="Y2" s="6"/>
      <c r="Z2" s="6"/>
      <c r="AA2" s="6"/>
      <c r="AB2" s="6"/>
      <c r="AC2" s="6"/>
      <c r="AD2" s="6"/>
      <c r="AE2" s="6"/>
      <c r="AF2" s="6"/>
      <c r="AG2" s="6"/>
    </row>
    <row r="3" spans="1:1010" s="7" customFormat="1" ht="18" x14ac:dyDescent="0.25">
      <c r="B3" s="1"/>
      <c r="C3" s="13" t="s">
        <v>4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4"/>
      <c r="R3" s="13" t="s">
        <v>5</v>
      </c>
      <c r="S3" s="15" t="s">
        <v>75</v>
      </c>
      <c r="T3" s="16"/>
      <c r="U3" s="16"/>
      <c r="V3" s="169"/>
      <c r="W3" s="170"/>
      <c r="X3" s="168"/>
      <c r="Y3" s="6"/>
      <c r="Z3" s="6"/>
      <c r="AA3" s="6"/>
      <c r="AB3" s="6"/>
      <c r="AC3" s="6"/>
      <c r="AD3" s="6"/>
      <c r="AE3" s="6"/>
      <c r="AF3" s="6"/>
      <c r="AG3" s="6"/>
    </row>
    <row r="4" spans="1:1010" s="7" customFormat="1" ht="15.75" x14ac:dyDescent="0.25">
      <c r="B4" s="1"/>
      <c r="C4" s="13" t="s">
        <v>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66" t="s">
        <v>8</v>
      </c>
      <c r="W4" s="167">
        <f>INT(V3/2)</f>
        <v>0</v>
      </c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1010" s="7" customFormat="1" ht="39.75" customHeight="1" thickBot="1" x14ac:dyDescent="0.3">
      <c r="B5" s="17"/>
      <c r="C5" s="18" t="s">
        <v>9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9" t="s">
        <v>10</v>
      </c>
      <c r="S5" s="181"/>
      <c r="T5" s="181"/>
      <c r="U5" s="182"/>
      <c r="V5" s="194" t="s">
        <v>168</v>
      </c>
      <c r="W5" s="195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1010" s="7" customFormat="1" ht="12.75" customHeight="1" thickTop="1" x14ac:dyDescent="0.25">
      <c r="B6" s="183" t="s">
        <v>11</v>
      </c>
      <c r="C6" s="183"/>
      <c r="D6" s="183"/>
      <c r="E6" s="183"/>
      <c r="F6" s="183"/>
      <c r="G6" s="183"/>
      <c r="H6" s="183"/>
      <c r="I6" s="183"/>
      <c r="J6" s="183"/>
      <c r="K6" s="183"/>
      <c r="L6" s="1"/>
      <c r="M6" s="1"/>
      <c r="N6" s="1"/>
      <c r="V6" s="6"/>
      <c r="W6" s="6"/>
      <c r="X6" s="20"/>
      <c r="Y6" s="20"/>
      <c r="Z6" s="20"/>
      <c r="AA6" s="20"/>
      <c r="AB6" s="20"/>
      <c r="AC6" s="20"/>
      <c r="AD6" s="20"/>
      <c r="AE6" s="20"/>
      <c r="AF6" s="20"/>
      <c r="AG6" s="6"/>
    </row>
    <row r="7" spans="1:1010" s="7" customFormat="1" x14ac:dyDescent="0.25">
      <c r="B7" s="21" t="s">
        <v>12</v>
      </c>
      <c r="C7" s="22"/>
      <c r="D7" s="22"/>
      <c r="E7" s="22"/>
      <c r="F7" s="22"/>
      <c r="G7" s="22"/>
      <c r="H7" s="1"/>
      <c r="I7" s="1"/>
      <c r="J7" s="22"/>
      <c r="K7" s="22"/>
      <c r="L7" s="1"/>
      <c r="M7" s="1"/>
      <c r="N7" s="1"/>
      <c r="V7" s="6"/>
      <c r="W7" s="6"/>
      <c r="X7" s="20"/>
      <c r="Y7" s="20"/>
      <c r="Z7" s="20"/>
      <c r="AA7" s="20"/>
      <c r="AB7" s="20"/>
      <c r="AC7" s="20"/>
      <c r="AD7" s="20"/>
      <c r="AE7" s="20"/>
      <c r="AF7" s="20"/>
      <c r="AG7" s="6"/>
    </row>
    <row r="8" spans="1:1010" s="26" customFormat="1" ht="40.5" customHeight="1" x14ac:dyDescent="0.25">
      <c r="A8" s="200" t="s">
        <v>13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192" t="s">
        <v>14</v>
      </c>
      <c r="O8" s="192"/>
      <c r="P8" s="192"/>
      <c r="Q8" s="192"/>
      <c r="R8" s="192"/>
      <c r="S8" s="24" t="s">
        <v>15</v>
      </c>
      <c r="T8" s="25">
        <f>IF($S$3="SI",100%,IF(W3&gt;=W4,100%,80%))</f>
        <v>1</v>
      </c>
      <c r="U8" s="25" t="s">
        <v>16</v>
      </c>
      <c r="V8" s="25" t="s">
        <v>17</v>
      </c>
      <c r="W8" s="161"/>
      <c r="X8" s="162"/>
      <c r="Y8" s="171" t="str">
        <f>L27</f>
        <v>ANUALIDADE 2026</v>
      </c>
      <c r="Z8" s="184"/>
      <c r="AA8" s="184"/>
      <c r="AB8" s="184"/>
      <c r="AC8" s="20"/>
      <c r="AD8" s="20"/>
      <c r="AE8" s="6"/>
      <c r="AF8" s="6"/>
      <c r="AG8" s="6"/>
    </row>
    <row r="9" spans="1:1010" s="26" customFormat="1" ht="50.25" customHeight="1" x14ac:dyDescent="0.25">
      <c r="A9" s="185" t="s">
        <v>18</v>
      </c>
      <c r="B9" s="185" t="s">
        <v>19</v>
      </c>
      <c r="C9" s="185" t="s">
        <v>20</v>
      </c>
      <c r="D9" s="185" t="s">
        <v>21</v>
      </c>
      <c r="E9" s="186" t="s">
        <v>22</v>
      </c>
      <c r="F9" s="186"/>
      <c r="G9" s="185" t="s">
        <v>23</v>
      </c>
      <c r="H9" s="187" t="s">
        <v>24</v>
      </c>
      <c r="I9" s="187" t="s">
        <v>25</v>
      </c>
      <c r="J9" s="185" t="s">
        <v>26</v>
      </c>
      <c r="K9" s="185" t="s">
        <v>27</v>
      </c>
      <c r="L9" s="185" t="s">
        <v>28</v>
      </c>
      <c r="M9" s="187" t="s">
        <v>29</v>
      </c>
      <c r="N9" s="186" t="s">
        <v>172</v>
      </c>
      <c r="O9" s="186"/>
      <c r="P9" s="186"/>
      <c r="Q9" s="186"/>
      <c r="R9" s="186" t="s">
        <v>30</v>
      </c>
      <c r="S9" s="186" t="s">
        <v>31</v>
      </c>
      <c r="T9" s="186"/>
      <c r="U9" s="186" t="s">
        <v>175</v>
      </c>
      <c r="V9" s="186" t="s">
        <v>175</v>
      </c>
      <c r="W9" s="161"/>
      <c r="X9" s="188" t="s">
        <v>32</v>
      </c>
      <c r="Y9" s="188"/>
      <c r="Z9" s="188" t="s">
        <v>33</v>
      </c>
      <c r="AA9" s="188"/>
      <c r="AB9" s="188"/>
      <c r="AC9" s="20"/>
      <c r="AD9" s="20"/>
      <c r="AE9" s="20"/>
      <c r="AF9" s="6"/>
      <c r="AG9" s="6"/>
    </row>
    <row r="10" spans="1:1010" s="26" customFormat="1" ht="50.25" customHeight="1" x14ac:dyDescent="0.25">
      <c r="A10" s="185"/>
      <c r="B10" s="185"/>
      <c r="C10" s="185"/>
      <c r="D10" s="185"/>
      <c r="E10" s="28" t="s">
        <v>34</v>
      </c>
      <c r="F10" s="27" t="s">
        <v>35</v>
      </c>
      <c r="G10" s="185"/>
      <c r="H10" s="187"/>
      <c r="I10" s="187"/>
      <c r="J10" s="185"/>
      <c r="K10" s="185"/>
      <c r="L10" s="185"/>
      <c r="M10" s="187"/>
      <c r="N10" s="29" t="s">
        <v>171</v>
      </c>
      <c r="O10" s="29" t="s">
        <v>36</v>
      </c>
      <c r="P10" s="30" t="s">
        <v>37</v>
      </c>
      <c r="Q10" s="29" t="s">
        <v>38</v>
      </c>
      <c r="R10" s="186"/>
      <c r="S10" s="23" t="s">
        <v>175</v>
      </c>
      <c r="T10" s="23" t="s">
        <v>39</v>
      </c>
      <c r="U10" s="186"/>
      <c r="V10" s="186"/>
      <c r="W10" s="161"/>
      <c r="X10" s="163">
        <f>L29</f>
        <v>45931</v>
      </c>
      <c r="Y10" s="163">
        <f>M29</f>
        <v>46295</v>
      </c>
      <c r="Z10" s="188"/>
      <c r="AA10" s="163"/>
      <c r="AB10" s="163"/>
      <c r="AC10" s="20"/>
      <c r="AD10" s="20"/>
      <c r="AE10" s="20"/>
      <c r="AF10" s="6"/>
      <c r="AG10" s="6"/>
    </row>
    <row r="11" spans="1:1010" ht="15" customHeight="1" x14ac:dyDescent="0.25">
      <c r="A11" s="31"/>
      <c r="B11" s="31"/>
      <c r="C11" s="31"/>
      <c r="D11" s="32"/>
      <c r="E11" s="31"/>
      <c r="F11" s="172"/>
      <c r="G11" s="33"/>
      <c r="H11" s="32"/>
      <c r="I11" s="32"/>
      <c r="J11" s="33"/>
      <c r="K11" s="33"/>
      <c r="L11" s="34"/>
      <c r="M11" s="31"/>
      <c r="N11" s="35"/>
      <c r="O11" s="36">
        <f>IF(ISBLANK(M11),0,IF(M11=$G$24,IF(N11&gt;$I$24,$I$24*L11,IF(N11&lt;$I$24,N11*L11,IF(L11=$J$24,N11,$I$24*L11))),IF(N11&gt;$I$25,$I$25*L11,IF(N11&lt;$I$25,N11*L11,IF(L11=$J$25,N11,$I$25*L11)))))</f>
        <v>0</v>
      </c>
      <c r="P11" s="35"/>
      <c r="Q11" s="36">
        <f t="shared" ref="Q11" si="0">SUM(O11:P11)</f>
        <v>0</v>
      </c>
      <c r="R11" s="34"/>
      <c r="S11" s="36">
        <f>+ROUND((((($Q11/360)*Z11)*R11)*$T$8),2)</f>
        <v>0</v>
      </c>
      <c r="T11" s="37">
        <f t="shared" ref="T11" si="1">S11</f>
        <v>0</v>
      </c>
      <c r="U11" s="38"/>
      <c r="V11" s="38"/>
      <c r="W11" s="164">
        <f t="shared" ref="W11:W20" si="2">$T$8</f>
        <v>1</v>
      </c>
      <c r="X11" s="163" t="str">
        <f t="shared" ref="X11" si="3">IF(ISBLANK(J11)=TRUE(),"",IF(J11&gt;$Y$10,"",IF(J11&gt;$X$10,J11,$X$10)))</f>
        <v/>
      </c>
      <c r="Y11" s="163" t="str">
        <f t="shared" ref="Y11" si="4">IF(X11="","",IF(ISBLANK(K11)=TRUE(),$Y$10,IF(K11&lt;$Y$10,K11,$Y$10)))</f>
        <v/>
      </c>
      <c r="Z11" s="165">
        <f>IF($X11="",0,IF(ISBLANK($Y11)=TRUE(),360,DAYS360($X11,$Y11)+1)+IF(DAY($Y11)=31,VLOOKUP(MONTH($Y11),[1]formula!$B$1:$D$12,3))+IF(AND(MONTH($Y11)=2,DAY($Y11)=28),2,0))+IF((J11=$Y$10),1,0)-U11-V11</f>
        <v>0</v>
      </c>
      <c r="AA11" s="163"/>
      <c r="AB11" s="163"/>
      <c r="AC11" s="39"/>
      <c r="AD11" s="39"/>
      <c r="AE11" s="39"/>
      <c r="AF11" s="40"/>
      <c r="AG11" s="40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</row>
    <row r="12" spans="1:1010" ht="15" customHeight="1" x14ac:dyDescent="0.25">
      <c r="A12" s="31"/>
      <c r="B12" s="31"/>
      <c r="C12" s="31"/>
      <c r="D12" s="32"/>
      <c r="E12" s="31"/>
      <c r="F12" s="172"/>
      <c r="G12" s="33"/>
      <c r="H12" s="32"/>
      <c r="I12" s="32"/>
      <c r="J12" s="33"/>
      <c r="K12" s="33"/>
      <c r="L12" s="34"/>
      <c r="M12" s="31"/>
      <c r="N12" s="35"/>
      <c r="O12" s="36">
        <f t="shared" ref="O12:O20" si="5">IF(ISBLANK(M12),0,IF(M12=$G$24,IF(N12&gt;$I$24,$I$24*L12,IF(N12&lt;$I$24,N12*L12,IF(L12=$J$24,N12,$I$24*L12))),IF(N12&gt;$I$25,$I$25*L12,IF(N12&lt;$I$25,N12*L12,IF(L12=$J$25,N12,$I$25*L12)))))</f>
        <v>0</v>
      </c>
      <c r="P12" s="35"/>
      <c r="Q12" s="36">
        <f t="shared" ref="Q12:Q20" si="6">SUM(O12:P12)</f>
        <v>0</v>
      </c>
      <c r="R12" s="34"/>
      <c r="S12" s="36">
        <f t="shared" ref="S12:S20" si="7">+ROUND((((($Q12/360)*Z12)*R12)*$T$8),2)</f>
        <v>0</v>
      </c>
      <c r="T12" s="37">
        <f t="shared" ref="T12:T20" si="8">S12</f>
        <v>0</v>
      </c>
      <c r="U12" s="38"/>
      <c r="V12" s="38"/>
      <c r="W12" s="164">
        <f t="shared" si="2"/>
        <v>1</v>
      </c>
      <c r="X12" s="163" t="str">
        <f t="shared" ref="X12:X20" si="9">IF(ISBLANK(J12)=TRUE(),"",IF(J12&gt;$Y$10,"",IF(J12&gt;$X$10,J12,$X$10)))</f>
        <v/>
      </c>
      <c r="Y12" s="163" t="str">
        <f t="shared" ref="Y12:Y20" si="10">IF(X12="","",IF(ISBLANK(K12)=TRUE(),$Y$10,IF(K12&lt;$Y$10,K12,$Y$10)))</f>
        <v/>
      </c>
      <c r="Z12" s="165">
        <f>IF($X12="",0,IF(ISBLANK($Y12)=TRUE(),360,DAYS360($X12,$Y12)+1)+IF(DAY($Y12)=31,VLOOKUP(MONTH($Y12),[1]formula!$B$1:$D$12,3))+IF(AND(MONTH($Y12)=2,DAY($Y12)=28),2,0))+IF((J12=$Y$10),1,0)-U12-V12</f>
        <v>0</v>
      </c>
      <c r="AA12" s="163"/>
      <c r="AB12" s="163"/>
      <c r="AC12" s="39"/>
      <c r="AD12" s="39"/>
      <c r="AE12" s="39"/>
      <c r="AF12" s="40"/>
      <c r="AG12" s="40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</row>
    <row r="13" spans="1:1010" ht="15" customHeight="1" x14ac:dyDescent="0.25">
      <c r="A13" s="31"/>
      <c r="B13" s="31"/>
      <c r="C13" s="31"/>
      <c r="D13" s="32"/>
      <c r="E13" s="31"/>
      <c r="F13" s="172"/>
      <c r="G13" s="33"/>
      <c r="H13" s="32"/>
      <c r="I13" s="32"/>
      <c r="J13" s="33"/>
      <c r="K13" s="33"/>
      <c r="L13" s="34"/>
      <c r="M13" s="31"/>
      <c r="N13" s="35"/>
      <c r="O13" s="36">
        <f t="shared" si="5"/>
        <v>0</v>
      </c>
      <c r="P13" s="35"/>
      <c r="Q13" s="36">
        <f t="shared" si="6"/>
        <v>0</v>
      </c>
      <c r="R13" s="34"/>
      <c r="S13" s="36">
        <f t="shared" si="7"/>
        <v>0</v>
      </c>
      <c r="T13" s="37">
        <f t="shared" si="8"/>
        <v>0</v>
      </c>
      <c r="U13" s="38"/>
      <c r="V13" s="38"/>
      <c r="W13" s="164">
        <f t="shared" si="2"/>
        <v>1</v>
      </c>
      <c r="X13" s="163" t="str">
        <f t="shared" si="9"/>
        <v/>
      </c>
      <c r="Y13" s="163" t="str">
        <f t="shared" si="10"/>
        <v/>
      </c>
      <c r="Z13" s="165">
        <f>IF($X13="",0,IF(ISBLANK($Y13)=TRUE(),360,DAYS360($X13,$Y13)+1)+IF(DAY($Y13)=31,VLOOKUP(MONTH($Y13),[1]formula!$B$1:$D$12,3))+IF(AND(MONTH($Y13)=2,DAY($Y13)=28),2,0))+IF((J13=$Y$10),1,0)-U13-V13</f>
        <v>0</v>
      </c>
      <c r="AA13" s="163"/>
      <c r="AB13" s="163"/>
      <c r="AC13" s="39"/>
      <c r="AD13" s="39"/>
      <c r="AE13" s="39"/>
      <c r="AF13" s="40"/>
      <c r="AG13" s="40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</row>
    <row r="14" spans="1:1010" ht="15" customHeight="1" x14ac:dyDescent="0.25">
      <c r="A14" s="31"/>
      <c r="B14" s="31"/>
      <c r="C14" s="31"/>
      <c r="D14" s="32"/>
      <c r="E14" s="31"/>
      <c r="F14" s="172"/>
      <c r="G14" s="33"/>
      <c r="H14" s="32"/>
      <c r="I14" s="32"/>
      <c r="J14" s="33"/>
      <c r="K14" s="33"/>
      <c r="L14" s="34"/>
      <c r="M14" s="31"/>
      <c r="N14" s="35"/>
      <c r="O14" s="36">
        <f t="shared" si="5"/>
        <v>0</v>
      </c>
      <c r="P14" s="35"/>
      <c r="Q14" s="36">
        <f t="shared" si="6"/>
        <v>0</v>
      </c>
      <c r="R14" s="34"/>
      <c r="S14" s="36">
        <f t="shared" si="7"/>
        <v>0</v>
      </c>
      <c r="T14" s="37">
        <f t="shared" si="8"/>
        <v>0</v>
      </c>
      <c r="U14" s="38"/>
      <c r="V14" s="38"/>
      <c r="W14" s="164">
        <f t="shared" si="2"/>
        <v>1</v>
      </c>
      <c r="X14" s="163" t="str">
        <f t="shared" si="9"/>
        <v/>
      </c>
      <c r="Y14" s="163" t="str">
        <f t="shared" si="10"/>
        <v/>
      </c>
      <c r="Z14" s="165">
        <f>IF($X14="",0,IF(ISBLANK($Y14)=TRUE(),360,DAYS360($X14,$Y14)+1)+IF(DAY($Y14)=31,VLOOKUP(MONTH($Y14),[1]formula!$B$1:$D$12,3))+IF(AND(MONTH($Y14)=2,DAY($Y14)=28),2,0))+IF((J14=$Y$10),1,0)-U14-V14</f>
        <v>0</v>
      </c>
      <c r="AA14" s="163"/>
      <c r="AB14" s="163"/>
      <c r="AC14" s="39"/>
      <c r="AD14" s="39"/>
      <c r="AE14" s="39"/>
      <c r="AF14" s="40"/>
      <c r="AG14" s="40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</row>
    <row r="15" spans="1:1010" ht="15" customHeight="1" x14ac:dyDescent="0.25">
      <c r="A15" s="31"/>
      <c r="B15" s="31"/>
      <c r="C15" s="31"/>
      <c r="D15" s="32"/>
      <c r="E15" s="31"/>
      <c r="F15" s="172"/>
      <c r="G15" s="33"/>
      <c r="H15" s="32"/>
      <c r="I15" s="32"/>
      <c r="J15" s="33"/>
      <c r="K15" s="33"/>
      <c r="L15" s="34"/>
      <c r="M15" s="31"/>
      <c r="N15" s="35"/>
      <c r="O15" s="36">
        <f t="shared" si="5"/>
        <v>0</v>
      </c>
      <c r="P15" s="35"/>
      <c r="Q15" s="36">
        <f t="shared" si="6"/>
        <v>0</v>
      </c>
      <c r="R15" s="34"/>
      <c r="S15" s="36">
        <f t="shared" si="7"/>
        <v>0</v>
      </c>
      <c r="T15" s="37">
        <f t="shared" si="8"/>
        <v>0</v>
      </c>
      <c r="U15" s="38"/>
      <c r="V15" s="38"/>
      <c r="W15" s="164">
        <f t="shared" si="2"/>
        <v>1</v>
      </c>
      <c r="X15" s="163" t="str">
        <f t="shared" si="9"/>
        <v/>
      </c>
      <c r="Y15" s="163" t="str">
        <f t="shared" si="10"/>
        <v/>
      </c>
      <c r="Z15" s="165">
        <f>IF($X15="",0,IF(ISBLANK($Y15)=TRUE(),360,DAYS360($X15,$Y15)+1)+IF(DAY($Y15)=31,VLOOKUP(MONTH($Y15),[1]formula!$B$1:$D$12,3))+IF(AND(MONTH($Y15)=2,DAY($Y15)=28),2,0))+IF((J15=$Y$10),1,0)-U15-V15</f>
        <v>0</v>
      </c>
      <c r="AA15" s="163"/>
      <c r="AB15" s="163"/>
      <c r="AC15" s="39"/>
      <c r="AD15" s="39"/>
      <c r="AE15" s="39"/>
      <c r="AF15" s="40"/>
      <c r="AG15" s="40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</row>
    <row r="16" spans="1:1010" ht="15" customHeight="1" x14ac:dyDescent="0.25">
      <c r="A16" s="31"/>
      <c r="B16" s="31"/>
      <c r="C16" s="31"/>
      <c r="D16" s="32"/>
      <c r="E16" s="31"/>
      <c r="F16" s="172"/>
      <c r="G16" s="33"/>
      <c r="H16" s="32"/>
      <c r="I16" s="32"/>
      <c r="J16" s="33"/>
      <c r="K16" s="33"/>
      <c r="L16" s="34"/>
      <c r="M16" s="31"/>
      <c r="N16" s="35"/>
      <c r="O16" s="36">
        <f t="shared" si="5"/>
        <v>0</v>
      </c>
      <c r="P16" s="35"/>
      <c r="Q16" s="36">
        <f t="shared" si="6"/>
        <v>0</v>
      </c>
      <c r="R16" s="34"/>
      <c r="S16" s="36">
        <f t="shared" si="7"/>
        <v>0</v>
      </c>
      <c r="T16" s="37">
        <f t="shared" si="8"/>
        <v>0</v>
      </c>
      <c r="U16" s="38"/>
      <c r="V16" s="38"/>
      <c r="W16" s="164">
        <f t="shared" si="2"/>
        <v>1</v>
      </c>
      <c r="X16" s="163" t="str">
        <f t="shared" si="9"/>
        <v/>
      </c>
      <c r="Y16" s="163" t="str">
        <f t="shared" si="10"/>
        <v/>
      </c>
      <c r="Z16" s="165">
        <f>IF($X16="",0,IF(ISBLANK($Y16)=TRUE(),360,DAYS360($X16,$Y16)+1)+IF(DAY($Y16)=31,VLOOKUP(MONTH($Y16),[1]formula!$B$1:$D$12,3))+IF(AND(MONTH($Y16)=2,DAY($Y16)=28),2,0))+IF((J16=$Y$10),1,0)-U16-V16</f>
        <v>0</v>
      </c>
      <c r="AA16" s="163"/>
      <c r="AB16" s="163"/>
      <c r="AC16" s="39"/>
      <c r="AD16" s="39"/>
      <c r="AE16" s="39"/>
      <c r="AF16" s="40"/>
      <c r="AG16" s="40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</row>
    <row r="17" spans="1:1010" ht="15" customHeight="1" x14ac:dyDescent="0.25">
      <c r="A17" s="31"/>
      <c r="B17" s="31"/>
      <c r="C17" s="31"/>
      <c r="D17" s="32"/>
      <c r="E17" s="31"/>
      <c r="F17" s="172"/>
      <c r="G17" s="33"/>
      <c r="H17" s="32"/>
      <c r="I17" s="32"/>
      <c r="J17" s="33"/>
      <c r="K17" s="33"/>
      <c r="L17" s="34"/>
      <c r="M17" s="31"/>
      <c r="N17" s="35"/>
      <c r="O17" s="36">
        <f t="shared" si="5"/>
        <v>0</v>
      </c>
      <c r="P17" s="35"/>
      <c r="Q17" s="36">
        <f t="shared" si="6"/>
        <v>0</v>
      </c>
      <c r="R17" s="34"/>
      <c r="S17" s="36">
        <f t="shared" si="7"/>
        <v>0</v>
      </c>
      <c r="T17" s="37">
        <f t="shared" si="8"/>
        <v>0</v>
      </c>
      <c r="U17" s="38"/>
      <c r="V17" s="38"/>
      <c r="W17" s="164">
        <f t="shared" si="2"/>
        <v>1</v>
      </c>
      <c r="X17" s="163" t="str">
        <f t="shared" si="9"/>
        <v/>
      </c>
      <c r="Y17" s="163" t="str">
        <f t="shared" si="10"/>
        <v/>
      </c>
      <c r="Z17" s="165">
        <f>IF($X17="",0,IF(ISBLANK($Y17)=TRUE(),360,DAYS360($X17,$Y17)+1)+IF(DAY($Y17)=31,VLOOKUP(MONTH($Y17),[1]formula!$B$1:$D$12,3))+IF(AND(MONTH($Y17)=2,DAY($Y17)=28),2,0))+IF((J17=$Y$10),1,0)-U17-V17</f>
        <v>0</v>
      </c>
      <c r="AA17" s="163"/>
      <c r="AB17" s="163"/>
      <c r="AC17" s="39"/>
      <c r="AD17" s="39"/>
      <c r="AE17" s="39"/>
      <c r="AF17" s="40"/>
      <c r="AG17" s="40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</row>
    <row r="18" spans="1:1010" ht="15" customHeight="1" x14ac:dyDescent="0.25">
      <c r="A18" s="31"/>
      <c r="B18" s="31"/>
      <c r="C18" s="31"/>
      <c r="D18" s="32"/>
      <c r="E18" s="31"/>
      <c r="F18" s="172"/>
      <c r="G18" s="33"/>
      <c r="H18" s="32"/>
      <c r="I18" s="32"/>
      <c r="J18" s="33"/>
      <c r="K18" s="33"/>
      <c r="L18" s="34"/>
      <c r="M18" s="31"/>
      <c r="N18" s="35"/>
      <c r="O18" s="36">
        <f t="shared" si="5"/>
        <v>0</v>
      </c>
      <c r="P18" s="35"/>
      <c r="Q18" s="36">
        <f t="shared" si="6"/>
        <v>0</v>
      </c>
      <c r="R18" s="34"/>
      <c r="S18" s="36">
        <f t="shared" si="7"/>
        <v>0</v>
      </c>
      <c r="T18" s="37">
        <f t="shared" si="8"/>
        <v>0</v>
      </c>
      <c r="U18" s="38"/>
      <c r="V18" s="38"/>
      <c r="W18" s="164">
        <f t="shared" si="2"/>
        <v>1</v>
      </c>
      <c r="X18" s="163" t="str">
        <f t="shared" si="9"/>
        <v/>
      </c>
      <c r="Y18" s="163" t="str">
        <f t="shared" si="10"/>
        <v/>
      </c>
      <c r="Z18" s="165">
        <f>IF($X18="",0,IF(ISBLANK($Y18)=TRUE(),360,DAYS360($X18,$Y18)+1)+IF(DAY($Y18)=31,VLOOKUP(MONTH($Y18),[1]formula!$B$1:$D$12,3))+IF(AND(MONTH($Y18)=2,DAY($Y18)=28),2,0))+IF((J18=$Y$10),1,0)-U18-V18</f>
        <v>0</v>
      </c>
      <c r="AA18" s="163"/>
      <c r="AB18" s="163"/>
      <c r="AC18" s="39"/>
      <c r="AD18" s="39"/>
      <c r="AE18" s="39"/>
      <c r="AF18" s="40"/>
      <c r="AG18" s="40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</row>
    <row r="19" spans="1:1010" ht="15" customHeight="1" x14ac:dyDescent="0.25">
      <c r="A19" s="31"/>
      <c r="B19" s="31"/>
      <c r="C19" s="31"/>
      <c r="D19" s="32"/>
      <c r="E19" s="31"/>
      <c r="F19" s="172"/>
      <c r="G19" s="33"/>
      <c r="H19" s="32"/>
      <c r="I19" s="32"/>
      <c r="J19" s="33"/>
      <c r="K19" s="33"/>
      <c r="L19" s="34"/>
      <c r="M19" s="31"/>
      <c r="N19" s="35"/>
      <c r="O19" s="36">
        <f t="shared" si="5"/>
        <v>0</v>
      </c>
      <c r="P19" s="35"/>
      <c r="Q19" s="36">
        <f t="shared" si="6"/>
        <v>0</v>
      </c>
      <c r="R19" s="34"/>
      <c r="S19" s="36">
        <f t="shared" si="7"/>
        <v>0</v>
      </c>
      <c r="T19" s="37">
        <f t="shared" si="8"/>
        <v>0</v>
      </c>
      <c r="U19" s="38"/>
      <c r="V19" s="38"/>
      <c r="W19" s="164">
        <f t="shared" si="2"/>
        <v>1</v>
      </c>
      <c r="X19" s="163" t="str">
        <f t="shared" si="9"/>
        <v/>
      </c>
      <c r="Y19" s="163" t="str">
        <f t="shared" si="10"/>
        <v/>
      </c>
      <c r="Z19" s="165">
        <f>IF($X19="",0,IF(ISBLANK($Y19)=TRUE(),360,DAYS360($X19,$Y19)+1)+IF(DAY($Y19)=31,VLOOKUP(MONTH($Y19),[1]formula!$B$1:$D$12,3))+IF(AND(MONTH($Y19)=2,DAY($Y19)=28),2,0))+IF((J19=$Y$10),1,0)-U19-V19</f>
        <v>0</v>
      </c>
      <c r="AA19" s="163"/>
      <c r="AB19" s="163"/>
      <c r="AC19" s="39"/>
      <c r="AD19" s="39"/>
      <c r="AE19" s="39"/>
      <c r="AF19" s="40"/>
      <c r="AG19" s="40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</row>
    <row r="20" spans="1:1010" ht="15" customHeight="1" x14ac:dyDescent="0.25">
      <c r="A20" s="31"/>
      <c r="B20" s="31"/>
      <c r="C20" s="31"/>
      <c r="D20" s="32"/>
      <c r="E20" s="31"/>
      <c r="F20" s="172"/>
      <c r="G20" s="33"/>
      <c r="H20" s="32"/>
      <c r="I20" s="32"/>
      <c r="J20" s="33"/>
      <c r="K20" s="33"/>
      <c r="L20" s="34"/>
      <c r="M20" s="31"/>
      <c r="N20" s="35"/>
      <c r="O20" s="36">
        <f t="shared" si="5"/>
        <v>0</v>
      </c>
      <c r="P20" s="35"/>
      <c r="Q20" s="36">
        <f t="shared" si="6"/>
        <v>0</v>
      </c>
      <c r="R20" s="34"/>
      <c r="S20" s="36">
        <f t="shared" si="7"/>
        <v>0</v>
      </c>
      <c r="T20" s="37">
        <f t="shared" si="8"/>
        <v>0</v>
      </c>
      <c r="U20" s="38"/>
      <c r="V20" s="38"/>
      <c r="W20" s="164">
        <f t="shared" si="2"/>
        <v>1</v>
      </c>
      <c r="X20" s="163" t="str">
        <f t="shared" si="9"/>
        <v/>
      </c>
      <c r="Y20" s="163" t="str">
        <f t="shared" si="10"/>
        <v/>
      </c>
      <c r="Z20" s="165">
        <f>IF($X20="",0,IF(ISBLANK($Y20)=TRUE(),360,DAYS360($X20,$Y20)+1)+IF(DAY($Y20)=31,VLOOKUP(MONTH($Y20),[1]formula!$B$1:$D$12,3))+IF(AND(MONTH($Y20)=2,DAY($Y20)=28),2,0))+IF((J20=$Y$10),1,0)-U20-V20</f>
        <v>0</v>
      </c>
      <c r="AA20" s="163"/>
      <c r="AB20" s="163"/>
      <c r="AC20" s="39"/>
      <c r="AD20" s="39"/>
      <c r="AE20" s="39"/>
      <c r="AF20" s="40"/>
      <c r="AG20" s="40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</row>
    <row r="21" spans="1:1010" ht="12" customHeight="1" x14ac:dyDescent="0.25">
      <c r="B21" s="1"/>
      <c r="C21" s="44" t="s">
        <v>166</v>
      </c>
      <c r="D21" s="1"/>
      <c r="E21" s="1"/>
      <c r="F21" s="45"/>
      <c r="G21" s="46"/>
      <c r="H21" s="1"/>
      <c r="I21" s="46"/>
      <c r="J21" s="46"/>
      <c r="K21" s="47"/>
      <c r="L21" s="47"/>
      <c r="M21" s="46"/>
      <c r="N21" s="43">
        <f>SUM(N11:N20)</f>
        <v>0</v>
      </c>
      <c r="O21" s="43">
        <f>SUM(O11:O20)</f>
        <v>0</v>
      </c>
      <c r="P21" s="43">
        <f>SUM(P11:P20)</f>
        <v>0</v>
      </c>
      <c r="Q21" s="43">
        <f>SUM(Q11:Q20)</f>
        <v>0</v>
      </c>
      <c r="R21" s="48"/>
      <c r="S21" s="49">
        <f>SUM(S11:S20)</f>
        <v>0</v>
      </c>
      <c r="T21" s="50">
        <f>SUM(T11:T20)</f>
        <v>0</v>
      </c>
      <c r="U21" s="51">
        <f>SUM(U10:U20)</f>
        <v>0</v>
      </c>
      <c r="V21" s="51">
        <f>SUM(V10:V20)</f>
        <v>0</v>
      </c>
      <c r="W21" s="39"/>
      <c r="X21" s="39"/>
      <c r="Y21" s="39"/>
      <c r="Z21" s="160" t="str">
        <f>IF(ISBLANK(K21),"",IF(K21=$AA$10,$AA$10,IF(AND(ISBLANK(L21)=TRUE(),K21&lt;$AA$10),$AA$10,IF(L21&gt;=$AA$10,$AA$10,""))))</f>
        <v/>
      </c>
      <c r="AA21" s="39"/>
      <c r="AB21" s="39"/>
      <c r="AC21" s="39"/>
      <c r="AD21" s="39"/>
      <c r="AE21" s="39"/>
      <c r="AF21" s="40"/>
      <c r="AG21" s="40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</row>
    <row r="22" spans="1:1010" ht="12" customHeight="1" x14ac:dyDescent="0.25">
      <c r="B22" s="1"/>
      <c r="C22" s="52" t="s">
        <v>40</v>
      </c>
      <c r="D22" s="1"/>
      <c r="E22" s="1"/>
      <c r="F22" s="53"/>
      <c r="G22" s="189"/>
      <c r="H22" s="190" t="s">
        <v>41</v>
      </c>
      <c r="I22" s="190"/>
      <c r="J22" s="54"/>
      <c r="K22" s="1"/>
      <c r="L22" s="1"/>
      <c r="M22" s="1"/>
      <c r="N22" s="55"/>
      <c r="O22" s="55"/>
      <c r="P22" s="55"/>
      <c r="Q22" s="54"/>
      <c r="R22" s="56"/>
      <c r="S22" s="56"/>
      <c r="T22" s="56"/>
      <c r="U22" s="40"/>
      <c r="V22" s="40"/>
      <c r="W22" s="40"/>
      <c r="X22" s="39"/>
      <c r="Y22" s="39"/>
      <c r="Z22" s="39"/>
      <c r="AA22" s="39"/>
      <c r="AB22" s="39"/>
      <c r="AC22" s="39"/>
      <c r="AD22" s="39"/>
      <c r="AE22" s="39"/>
      <c r="AF22" s="39"/>
      <c r="AG22" s="40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</row>
    <row r="23" spans="1:1010" ht="12" customHeight="1" x14ac:dyDescent="0.25">
      <c r="B23" s="1"/>
      <c r="C23" s="57" t="s">
        <v>42</v>
      </c>
      <c r="D23" s="1"/>
      <c r="E23" s="53"/>
      <c r="F23" s="53"/>
      <c r="G23" s="189"/>
      <c r="H23" s="58" t="s">
        <v>43</v>
      </c>
      <c r="I23" s="58" t="s">
        <v>177</v>
      </c>
      <c r="J23" s="54"/>
      <c r="K23" s="1"/>
      <c r="L23" s="1"/>
      <c r="M23" s="1"/>
      <c r="N23" s="59"/>
      <c r="O23" s="59"/>
      <c r="P23" s="54"/>
      <c r="Q23" s="54"/>
      <c r="R23" s="54"/>
      <c r="S23" s="54"/>
      <c r="T23" s="54"/>
      <c r="U23" s="59"/>
      <c r="V23" s="59"/>
      <c r="W23" s="40"/>
      <c r="X23" s="39"/>
      <c r="Y23" s="39"/>
      <c r="Z23" s="39"/>
      <c r="AA23" s="39"/>
      <c r="AB23" s="39"/>
      <c r="AC23" s="39"/>
      <c r="AD23" s="39"/>
      <c r="AE23" s="39"/>
      <c r="AF23" s="39"/>
      <c r="AG23" s="40"/>
    </row>
    <row r="24" spans="1:1010" ht="12" customHeight="1" x14ac:dyDescent="0.25">
      <c r="B24" s="1"/>
      <c r="C24" s="57" t="s">
        <v>44</v>
      </c>
      <c r="D24" s="1"/>
      <c r="E24" s="53"/>
      <c r="F24" s="53"/>
      <c r="G24" s="60" t="s">
        <v>45</v>
      </c>
      <c r="H24" s="61">
        <v>1500</v>
      </c>
      <c r="I24" s="61">
        <v>21000</v>
      </c>
      <c r="J24" s="62">
        <v>1</v>
      </c>
      <c r="K24" s="1"/>
      <c r="L24" s="1"/>
      <c r="M24" s="63"/>
      <c r="N24" s="63"/>
      <c r="O24" s="59"/>
      <c r="P24" s="54"/>
      <c r="Q24" s="54"/>
      <c r="R24" s="54"/>
      <c r="S24" s="54"/>
      <c r="T24" s="54"/>
      <c r="U24" s="59"/>
      <c r="V24" s="59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1010" ht="12" customHeight="1" x14ac:dyDescent="0.25">
      <c r="B25" s="1"/>
      <c r="C25" s="64" t="s">
        <v>46</v>
      </c>
      <c r="D25" s="1"/>
      <c r="E25" s="53"/>
      <c r="F25" s="53"/>
      <c r="G25" s="60" t="s">
        <v>47</v>
      </c>
      <c r="H25" s="61">
        <v>1200</v>
      </c>
      <c r="I25" s="61">
        <v>16800</v>
      </c>
      <c r="J25" s="62">
        <v>1</v>
      </c>
      <c r="K25" s="1"/>
      <c r="L25" s="1"/>
      <c r="M25" s="65"/>
      <c r="N25" s="65"/>
      <c r="O25" s="59"/>
      <c r="P25" s="54"/>
      <c r="Q25" s="54"/>
      <c r="R25" s="54"/>
      <c r="S25" s="54"/>
      <c r="T25" s="54"/>
      <c r="U25" s="59"/>
      <c r="V25" s="59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1010" ht="12" customHeight="1" x14ac:dyDescent="0.25">
      <c r="B26" s="66"/>
      <c r="C26" s="1"/>
      <c r="D26" s="53"/>
      <c r="E26" s="53"/>
      <c r="F26" s="54"/>
      <c r="G26" s="59"/>
      <c r="H26" s="54"/>
      <c r="I26" s="54"/>
      <c r="J26" s="59"/>
      <c r="K26" s="54"/>
      <c r="L26" s="54"/>
      <c r="M26" s="59"/>
      <c r="N26" s="59"/>
      <c r="O26" s="54"/>
      <c r="P26" s="54"/>
      <c r="Q26" s="54"/>
      <c r="R26" s="54"/>
      <c r="S26" s="54"/>
      <c r="T26" s="59"/>
      <c r="U26" s="59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LV26" s="1"/>
    </row>
    <row r="27" spans="1:1010" ht="25.5" customHeight="1" x14ac:dyDescent="0.25">
      <c r="A27" s="191" t="s">
        <v>180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2" t="s">
        <v>173</v>
      </c>
      <c r="M27" s="192"/>
      <c r="N27" s="192"/>
      <c r="O27" s="192"/>
      <c r="P27" s="193" t="s">
        <v>48</v>
      </c>
      <c r="Q27" s="201" t="s">
        <v>49</v>
      </c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</row>
    <row r="28" spans="1:1010" ht="51" customHeight="1" x14ac:dyDescent="0.25">
      <c r="A28" s="186" t="s">
        <v>50</v>
      </c>
      <c r="B28" s="186" t="s">
        <v>51</v>
      </c>
      <c r="C28" s="185" t="s">
        <v>21</v>
      </c>
      <c r="D28" s="186" t="s">
        <v>22</v>
      </c>
      <c r="E28" s="186"/>
      <c r="F28" s="186" t="s">
        <v>23</v>
      </c>
      <c r="G28" s="187" t="s">
        <v>24</v>
      </c>
      <c r="H28" s="187" t="s">
        <v>52</v>
      </c>
      <c r="I28" s="186" t="s">
        <v>53</v>
      </c>
      <c r="J28" s="186" t="s">
        <v>27</v>
      </c>
      <c r="K28" s="185" t="s">
        <v>28</v>
      </c>
      <c r="L28" s="186" t="s">
        <v>54</v>
      </c>
      <c r="M28" s="186"/>
      <c r="N28" s="186" t="s">
        <v>55</v>
      </c>
      <c r="O28" s="186" t="s">
        <v>174</v>
      </c>
      <c r="P28" s="193"/>
      <c r="Q28" s="201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</row>
    <row r="29" spans="1:1010" ht="67.5" customHeight="1" x14ac:dyDescent="0.25">
      <c r="A29" s="186"/>
      <c r="B29" s="186"/>
      <c r="C29" s="185"/>
      <c r="D29" s="28" t="s">
        <v>34</v>
      </c>
      <c r="E29" s="27" t="s">
        <v>35</v>
      </c>
      <c r="F29" s="186"/>
      <c r="G29" s="187"/>
      <c r="H29" s="187"/>
      <c r="I29" s="186"/>
      <c r="J29" s="186"/>
      <c r="K29" s="185"/>
      <c r="L29" s="67">
        <v>45931</v>
      </c>
      <c r="M29" s="67">
        <v>46295</v>
      </c>
      <c r="N29" s="186"/>
      <c r="O29" s="186"/>
      <c r="P29" s="193"/>
      <c r="Q29" s="201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</row>
    <row r="30" spans="1:1010" ht="15" customHeight="1" x14ac:dyDescent="0.25">
      <c r="A30" s="68"/>
      <c r="B30" s="68"/>
      <c r="C30" s="68"/>
      <c r="D30" s="41"/>
      <c r="E30" s="173"/>
      <c r="F30" s="69"/>
      <c r="G30" s="42"/>
      <c r="H30" s="42"/>
      <c r="I30" s="69"/>
      <c r="J30" s="69"/>
      <c r="K30" s="70"/>
      <c r="L30" s="67" t="str">
        <f t="shared" ref="L30:L61" si="11">IF(ISBLANK(I30)=TRUE(),"",IF(AND(J30&lt;$L$29,ISBLANK(J30)=FALSE()),"",IF(I30&lt;$L$29,$L$29,I30)))</f>
        <v/>
      </c>
      <c r="M30" s="67" t="str">
        <f t="shared" ref="M30:M61" si="12">IF(AND(ISBLANK(I30),ISBLANK(J30)),"",(IF(ISBLANK(J30)=TRUE(),$M$29,IF(J30&lt;$L$29," ",IF(J30&gt;$M$29,M$29,J30)))))</f>
        <v/>
      </c>
      <c r="N30" s="27">
        <f>IF($L30="",0,IF(ISBLANK($M30)=TRUE(),360,DAYS360($L30,$M30)+1)+IF(DAY($M30)=31,VLOOKUP(MONTH($M30),formula!$B$1:$D$12,3))+IF(AND(MONTH($M30)=2,DAY($M30)=28),2,0))</f>
        <v>0</v>
      </c>
      <c r="O30" s="71">
        <f>+ROUND(((2400/360)*N30*K30),2)</f>
        <v>0</v>
      </c>
      <c r="P30" s="72"/>
      <c r="Q30" s="73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</row>
    <row r="31" spans="1:1010" ht="15" customHeight="1" x14ac:dyDescent="0.25">
      <c r="A31" s="68"/>
      <c r="B31" s="68"/>
      <c r="C31" s="68"/>
      <c r="D31" s="41"/>
      <c r="E31" s="173"/>
      <c r="F31" s="69"/>
      <c r="G31" s="42"/>
      <c r="H31" s="42"/>
      <c r="I31" s="69"/>
      <c r="J31" s="69"/>
      <c r="K31" s="70"/>
      <c r="L31" s="67" t="str">
        <f t="shared" si="11"/>
        <v/>
      </c>
      <c r="M31" s="67" t="str">
        <f t="shared" si="12"/>
        <v/>
      </c>
      <c r="N31" s="27">
        <f>IF($L31="",0,IF(ISBLANK($M31)=TRUE(),360,DAYS360($L31,$M31)+1)+IF(DAY($M31)=31,VLOOKUP(MONTH($M31),formula!$B$1:$D$12,3))+IF(AND(MONTH($M31)=2,DAY($M31)=28),2,0))</f>
        <v>0</v>
      </c>
      <c r="O31" s="71">
        <f t="shared" ref="O31:O90" si="13">+ROUND(((2400/360)*N31*K31),2)</f>
        <v>0</v>
      </c>
      <c r="P31" s="72"/>
      <c r="Q31" s="73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</row>
    <row r="32" spans="1:1010" ht="15" customHeight="1" x14ac:dyDescent="0.25">
      <c r="A32" s="68"/>
      <c r="B32" s="68"/>
      <c r="C32" s="68"/>
      <c r="D32" s="41"/>
      <c r="E32" s="173"/>
      <c r="F32" s="69"/>
      <c r="G32" s="42"/>
      <c r="H32" s="42"/>
      <c r="I32" s="69"/>
      <c r="J32" s="69"/>
      <c r="K32" s="70"/>
      <c r="L32" s="67" t="str">
        <f t="shared" si="11"/>
        <v/>
      </c>
      <c r="M32" s="67" t="str">
        <f t="shared" si="12"/>
        <v/>
      </c>
      <c r="N32" s="27">
        <f>IF($L32="",0,IF(ISBLANK($M32)=TRUE(),360,DAYS360($L32,$M32)+1)+IF(DAY($M32)=31,VLOOKUP(MONTH($M32),formula!$B$1:$D$12,3))+IF(AND(MONTH($M32)=2,DAY($M32)=28),2,0))</f>
        <v>0</v>
      </c>
      <c r="O32" s="71">
        <f t="shared" si="13"/>
        <v>0</v>
      </c>
      <c r="P32" s="72"/>
      <c r="Q32" s="73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</row>
    <row r="33" spans="1:1010" ht="15" customHeight="1" x14ac:dyDescent="0.25">
      <c r="A33" s="68"/>
      <c r="B33" s="68"/>
      <c r="C33" s="214"/>
      <c r="D33" s="41"/>
      <c r="E33" s="173"/>
      <c r="F33" s="69"/>
      <c r="G33" s="42"/>
      <c r="H33" s="42"/>
      <c r="I33" s="69"/>
      <c r="J33" s="69"/>
      <c r="K33" s="70"/>
      <c r="L33" s="67" t="str">
        <f t="shared" si="11"/>
        <v/>
      </c>
      <c r="M33" s="67" t="str">
        <f t="shared" si="12"/>
        <v/>
      </c>
      <c r="N33" s="27">
        <f>IF($L33="",0,IF(ISBLANK($M33)=TRUE(),360,DAYS360($L33,$M33)+1)+IF(DAY($M33)=31,VLOOKUP(MONTH($M33),formula!$B$1:$D$12,3))+IF(AND(MONTH($M33)=2,DAY($M33)=28),2,0))</f>
        <v>0</v>
      </c>
      <c r="O33" s="71">
        <f t="shared" si="13"/>
        <v>0</v>
      </c>
      <c r="P33" s="72"/>
      <c r="Q33" s="73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</row>
    <row r="34" spans="1:1010" ht="15" customHeight="1" x14ac:dyDescent="0.25">
      <c r="A34" s="68"/>
      <c r="B34" s="68"/>
      <c r="C34" s="68"/>
      <c r="D34" s="41"/>
      <c r="E34" s="173"/>
      <c r="F34" s="69"/>
      <c r="G34" s="42"/>
      <c r="H34" s="42"/>
      <c r="I34" s="69"/>
      <c r="J34" s="69"/>
      <c r="K34" s="70"/>
      <c r="L34" s="67" t="str">
        <f t="shared" si="11"/>
        <v/>
      </c>
      <c r="M34" s="67" t="str">
        <f t="shared" si="12"/>
        <v/>
      </c>
      <c r="N34" s="27">
        <f>IF($L34="",0,IF(ISBLANK($M34)=TRUE(),360,DAYS360($L34,$M34)+1)+IF(DAY($M34)=31,VLOOKUP(MONTH($M34),formula!$B$1:$D$12,3))+IF(AND(MONTH($M34)=2,DAY($M34)=28),2,0))</f>
        <v>0</v>
      </c>
      <c r="O34" s="71">
        <f t="shared" si="13"/>
        <v>0</v>
      </c>
      <c r="P34" s="72"/>
      <c r="Q34" s="73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</row>
    <row r="35" spans="1:1010" ht="15" customHeight="1" x14ac:dyDescent="0.25">
      <c r="A35" s="68"/>
      <c r="B35" s="68"/>
      <c r="C35" s="68"/>
      <c r="D35" s="41"/>
      <c r="E35" s="173"/>
      <c r="F35" s="69"/>
      <c r="G35" s="42"/>
      <c r="H35" s="42"/>
      <c r="I35" s="69"/>
      <c r="J35" s="69"/>
      <c r="K35" s="70"/>
      <c r="L35" s="67" t="str">
        <f t="shared" si="11"/>
        <v/>
      </c>
      <c r="M35" s="67" t="str">
        <f t="shared" si="12"/>
        <v/>
      </c>
      <c r="N35" s="27">
        <f>IF($L35="",0,IF(ISBLANK($M35)=TRUE(),360,DAYS360($L35,$M35)+1)+IF(DAY($M35)=31,VLOOKUP(MONTH($M35),formula!$B$1:$D$12,3))+IF(AND(MONTH($M35)=2,DAY($M35)=28),2,0))</f>
        <v>0</v>
      </c>
      <c r="O35" s="71">
        <f t="shared" si="13"/>
        <v>0</v>
      </c>
      <c r="P35" s="72"/>
      <c r="Q35" s="73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</row>
    <row r="36" spans="1:1010" ht="15" customHeight="1" x14ac:dyDescent="0.25">
      <c r="A36" s="68"/>
      <c r="B36" s="68"/>
      <c r="C36" s="68"/>
      <c r="D36" s="41"/>
      <c r="E36" s="173"/>
      <c r="F36" s="69"/>
      <c r="G36" s="42"/>
      <c r="H36" s="42"/>
      <c r="I36" s="69"/>
      <c r="J36" s="69"/>
      <c r="K36" s="70"/>
      <c r="L36" s="67" t="str">
        <f t="shared" si="11"/>
        <v/>
      </c>
      <c r="M36" s="67" t="str">
        <f t="shared" si="12"/>
        <v/>
      </c>
      <c r="N36" s="27">
        <f>IF($L36="",0,IF(ISBLANK($M36)=TRUE(),360,DAYS360($L36,$M36)+1)+IF(DAY($M36)=31,VLOOKUP(MONTH($M36),formula!$B$1:$D$12,3))+IF(AND(MONTH($M36)=2,DAY($M36)=28),2,0))</f>
        <v>0</v>
      </c>
      <c r="O36" s="71">
        <f t="shared" si="13"/>
        <v>0</v>
      </c>
      <c r="P36" s="72"/>
      <c r="Q36" s="73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</row>
    <row r="37" spans="1:1010" ht="15" customHeight="1" x14ac:dyDescent="0.25">
      <c r="A37" s="68"/>
      <c r="B37" s="68"/>
      <c r="C37" s="68"/>
      <c r="D37" s="41"/>
      <c r="E37" s="173"/>
      <c r="F37" s="69"/>
      <c r="G37" s="42"/>
      <c r="H37" s="42"/>
      <c r="I37" s="69"/>
      <c r="J37" s="69"/>
      <c r="K37" s="70"/>
      <c r="L37" s="67" t="str">
        <f t="shared" si="11"/>
        <v/>
      </c>
      <c r="M37" s="67" t="str">
        <f t="shared" si="12"/>
        <v/>
      </c>
      <c r="N37" s="27">
        <f>IF($L37="",0,IF(ISBLANK($M37)=TRUE(),360,DAYS360($L37,$M37)+1)+IF(DAY($M37)=31,VLOOKUP(MONTH($M37),formula!$B$1:$D$12,3))+IF(AND(MONTH($M37)=2,DAY($M37)=28),2,0))</f>
        <v>0</v>
      </c>
      <c r="O37" s="71">
        <f t="shared" si="13"/>
        <v>0</v>
      </c>
      <c r="P37" s="72"/>
      <c r="Q37" s="73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</row>
    <row r="38" spans="1:1010" ht="15" customHeight="1" x14ac:dyDescent="0.25">
      <c r="A38" s="68"/>
      <c r="B38" s="68"/>
      <c r="C38" s="68"/>
      <c r="D38" s="41"/>
      <c r="E38" s="173"/>
      <c r="F38" s="69"/>
      <c r="G38" s="42"/>
      <c r="H38" s="42"/>
      <c r="I38" s="69"/>
      <c r="J38" s="69"/>
      <c r="K38" s="70"/>
      <c r="L38" s="67" t="str">
        <f t="shared" si="11"/>
        <v/>
      </c>
      <c r="M38" s="67" t="str">
        <f t="shared" si="12"/>
        <v/>
      </c>
      <c r="N38" s="27">
        <f>IF($L38="",0,IF(ISBLANK($M38)=TRUE(),360,DAYS360($L38,$M38)+1)+IF(DAY($M38)=31,VLOOKUP(MONTH($M38),formula!$B$1:$D$12,3))+IF(AND(MONTH($M38)=2,DAY($M38)=28),2,0))</f>
        <v>0</v>
      </c>
      <c r="O38" s="71">
        <f t="shared" si="13"/>
        <v>0</v>
      </c>
      <c r="P38" s="72"/>
      <c r="Q38" s="73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</row>
    <row r="39" spans="1:1010" ht="15" customHeight="1" x14ac:dyDescent="0.25">
      <c r="A39" s="68"/>
      <c r="B39" s="68"/>
      <c r="C39" s="68"/>
      <c r="D39" s="41"/>
      <c r="E39" s="173"/>
      <c r="F39" s="69"/>
      <c r="G39" s="42"/>
      <c r="H39" s="42"/>
      <c r="I39" s="69"/>
      <c r="J39" s="69"/>
      <c r="K39" s="70"/>
      <c r="L39" s="67" t="str">
        <f t="shared" si="11"/>
        <v/>
      </c>
      <c r="M39" s="67" t="str">
        <f t="shared" si="12"/>
        <v/>
      </c>
      <c r="N39" s="27">
        <f>IF($L39="",0,IF(ISBLANK($M39)=TRUE(),360,DAYS360($L39,$M39)+1)+IF(DAY($M39)=31,VLOOKUP(MONTH($M39),formula!$B$1:$D$12,3))+IF(AND(MONTH($M39)=2,DAY($M39)=28),2,0))</f>
        <v>0</v>
      </c>
      <c r="O39" s="71">
        <f t="shared" si="13"/>
        <v>0</v>
      </c>
      <c r="P39" s="72"/>
      <c r="Q39" s="73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</row>
    <row r="40" spans="1:1010" ht="15" customHeight="1" x14ac:dyDescent="0.25">
      <c r="A40" s="68"/>
      <c r="B40" s="68"/>
      <c r="C40" s="68"/>
      <c r="D40" s="41"/>
      <c r="E40" s="173"/>
      <c r="F40" s="68"/>
      <c r="G40" s="42"/>
      <c r="H40" s="42"/>
      <c r="I40" s="69"/>
      <c r="J40" s="69"/>
      <c r="K40" s="70"/>
      <c r="L40" s="67" t="str">
        <f t="shared" si="11"/>
        <v/>
      </c>
      <c r="M40" s="67" t="str">
        <f t="shared" si="12"/>
        <v/>
      </c>
      <c r="N40" s="27">
        <f>IF($L40="",0,IF(ISBLANK($M40)=TRUE(),360,DAYS360($L40,$M40)+1)+IF(DAY($M40)=31,VLOOKUP(MONTH($M40),formula!$B$1:$D$12,3))+IF(AND(MONTH($M40)=2,DAY($M40)=28),2,0))</f>
        <v>0</v>
      </c>
      <c r="O40" s="71">
        <f t="shared" si="13"/>
        <v>0</v>
      </c>
      <c r="P40" s="72"/>
      <c r="Q40" s="73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</row>
    <row r="41" spans="1:1010" ht="15" customHeight="1" x14ac:dyDescent="0.25">
      <c r="A41" s="68"/>
      <c r="B41" s="68"/>
      <c r="C41" s="68"/>
      <c r="D41" s="41"/>
      <c r="E41" s="173"/>
      <c r="F41" s="68"/>
      <c r="G41" s="42"/>
      <c r="H41" s="42"/>
      <c r="I41" s="69"/>
      <c r="J41" s="69"/>
      <c r="K41" s="70"/>
      <c r="L41" s="67" t="str">
        <f t="shared" si="11"/>
        <v/>
      </c>
      <c r="M41" s="67" t="str">
        <f t="shared" si="12"/>
        <v/>
      </c>
      <c r="N41" s="27">
        <f>IF($L41="",0,IF(ISBLANK($M41)=TRUE(),360,DAYS360($L41,$M41)+1)+IF(DAY($M41)=31,VLOOKUP(MONTH($M41),formula!$B$1:$D$12,3))+IF(AND(MONTH($M41)=2,DAY($M41)=28),2,0))</f>
        <v>0</v>
      </c>
      <c r="O41" s="71">
        <f t="shared" si="13"/>
        <v>0</v>
      </c>
      <c r="P41" s="72"/>
      <c r="Q41" s="73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</row>
    <row r="42" spans="1:1010" ht="15" customHeight="1" x14ac:dyDescent="0.25">
      <c r="A42" s="68"/>
      <c r="B42" s="68"/>
      <c r="C42" s="68"/>
      <c r="D42" s="41"/>
      <c r="E42" s="173"/>
      <c r="F42" s="68"/>
      <c r="G42" s="42"/>
      <c r="H42" s="42"/>
      <c r="I42" s="69"/>
      <c r="J42" s="69"/>
      <c r="K42" s="70"/>
      <c r="L42" s="67" t="str">
        <f t="shared" si="11"/>
        <v/>
      </c>
      <c r="M42" s="67" t="str">
        <f t="shared" si="12"/>
        <v/>
      </c>
      <c r="N42" s="27">
        <f>IF($L42="",0,IF(ISBLANK($M42)=TRUE(),360,DAYS360($L42,$M42)+1)+IF(DAY($M42)=31,VLOOKUP(MONTH($M42),formula!$B$1:$D$12,3))+IF(AND(MONTH($M42)=2,DAY($M42)=28),2,0))</f>
        <v>0</v>
      </c>
      <c r="O42" s="71">
        <f t="shared" si="13"/>
        <v>0</v>
      </c>
      <c r="P42" s="72"/>
      <c r="Q42" s="73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</row>
    <row r="43" spans="1:1010" ht="15" customHeight="1" x14ac:dyDescent="0.25">
      <c r="A43" s="68"/>
      <c r="B43" s="68"/>
      <c r="C43" s="68"/>
      <c r="D43" s="41"/>
      <c r="E43" s="173"/>
      <c r="F43" s="68"/>
      <c r="G43" s="42"/>
      <c r="H43" s="42"/>
      <c r="I43" s="69"/>
      <c r="J43" s="69"/>
      <c r="K43" s="70"/>
      <c r="L43" s="67" t="str">
        <f t="shared" si="11"/>
        <v/>
      </c>
      <c r="M43" s="67" t="str">
        <f t="shared" si="12"/>
        <v/>
      </c>
      <c r="N43" s="27">
        <f>IF($L43="",0,IF(ISBLANK($M43)=TRUE(),360,DAYS360($L43,$M43)+1)+IF(DAY($M43)=31,VLOOKUP(MONTH($M43),formula!$B$1:$D$12,3))+IF(AND(MONTH($M43)=2,DAY($M43)=28),2,0))</f>
        <v>0</v>
      </c>
      <c r="O43" s="71">
        <f t="shared" si="13"/>
        <v>0</v>
      </c>
      <c r="P43" s="72"/>
      <c r="Q43" s="73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</row>
    <row r="44" spans="1:1010" ht="15" customHeight="1" x14ac:dyDescent="0.25">
      <c r="A44" s="68"/>
      <c r="B44" s="68"/>
      <c r="C44" s="68"/>
      <c r="D44" s="41"/>
      <c r="E44" s="173"/>
      <c r="F44" s="68"/>
      <c r="G44" s="42"/>
      <c r="H44" s="42"/>
      <c r="I44" s="69"/>
      <c r="J44" s="69"/>
      <c r="K44" s="70"/>
      <c r="L44" s="67" t="str">
        <f t="shared" si="11"/>
        <v/>
      </c>
      <c r="M44" s="67" t="str">
        <f t="shared" si="12"/>
        <v/>
      </c>
      <c r="N44" s="27">
        <f>IF($L44="",0,IF(ISBLANK($M44)=TRUE(),360,DAYS360($L44,$M44)+1)+IF(DAY($M44)=31,VLOOKUP(MONTH($M44),formula!$B$1:$D$12,3))+IF(AND(MONTH($M44)=2,DAY($M44)=28),2,0))</f>
        <v>0</v>
      </c>
      <c r="O44" s="71">
        <f t="shared" si="13"/>
        <v>0</v>
      </c>
      <c r="P44" s="72"/>
      <c r="Q44" s="73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</row>
    <row r="45" spans="1:1010" ht="15" customHeight="1" x14ac:dyDescent="0.25">
      <c r="A45" s="68"/>
      <c r="B45" s="68"/>
      <c r="C45" s="68"/>
      <c r="D45" s="41"/>
      <c r="E45" s="173"/>
      <c r="F45" s="68"/>
      <c r="G45" s="42"/>
      <c r="H45" s="42"/>
      <c r="I45" s="69"/>
      <c r="J45" s="69"/>
      <c r="K45" s="70"/>
      <c r="L45" s="67" t="str">
        <f t="shared" si="11"/>
        <v/>
      </c>
      <c r="M45" s="67" t="str">
        <f t="shared" si="12"/>
        <v/>
      </c>
      <c r="N45" s="27">
        <f>IF($L45="",0,IF(ISBLANK($M45)=TRUE(),360,DAYS360($L45,$M45)+1)+IF(DAY($M45)=31,VLOOKUP(MONTH($M45),formula!$B$1:$D$12,3))+IF(AND(MONTH($M45)=2,DAY($M45)=28),2,0))</f>
        <v>0</v>
      </c>
      <c r="O45" s="71">
        <f t="shared" si="13"/>
        <v>0</v>
      </c>
      <c r="P45" s="72"/>
      <c r="Q45" s="73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</row>
    <row r="46" spans="1:1010" ht="15" customHeight="1" x14ac:dyDescent="0.25">
      <c r="A46" s="68"/>
      <c r="B46" s="68"/>
      <c r="C46" s="68"/>
      <c r="D46" s="41"/>
      <c r="E46" s="173"/>
      <c r="F46" s="68"/>
      <c r="G46" s="42"/>
      <c r="H46" s="42"/>
      <c r="I46" s="69"/>
      <c r="J46" s="69"/>
      <c r="K46" s="70"/>
      <c r="L46" s="67" t="str">
        <f t="shared" si="11"/>
        <v/>
      </c>
      <c r="M46" s="67" t="str">
        <f t="shared" si="12"/>
        <v/>
      </c>
      <c r="N46" s="27">
        <f>IF($L46="",0,IF(ISBLANK($M46)=TRUE(),360,DAYS360($L46,$M46)+1)+IF(DAY($M46)=31,VLOOKUP(MONTH($M46),formula!$B$1:$D$12,3))+IF(AND(MONTH($M46)=2,DAY($M46)=28),2,0))</f>
        <v>0</v>
      </c>
      <c r="O46" s="71">
        <f t="shared" si="13"/>
        <v>0</v>
      </c>
      <c r="P46" s="72"/>
      <c r="Q46" s="73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</row>
    <row r="47" spans="1:1010" ht="15" customHeight="1" x14ac:dyDescent="0.25">
      <c r="A47" s="68"/>
      <c r="B47" s="68"/>
      <c r="C47" s="68"/>
      <c r="D47" s="41"/>
      <c r="E47" s="173"/>
      <c r="F47" s="68"/>
      <c r="G47" s="42"/>
      <c r="H47" s="42"/>
      <c r="I47" s="69"/>
      <c r="J47" s="69"/>
      <c r="K47" s="70"/>
      <c r="L47" s="67" t="str">
        <f t="shared" si="11"/>
        <v/>
      </c>
      <c r="M47" s="67" t="str">
        <f t="shared" si="12"/>
        <v/>
      </c>
      <c r="N47" s="27">
        <f>IF($L47="",0,IF(ISBLANK($M47)=TRUE(),360,DAYS360($L47,$M47)+1)+IF(DAY($M47)=31,VLOOKUP(MONTH($M47),formula!$B$1:$D$12,3))+IF(AND(MONTH($M47)=2,DAY($M47)=28),2,0))</f>
        <v>0</v>
      </c>
      <c r="O47" s="71">
        <f t="shared" si="13"/>
        <v>0</v>
      </c>
      <c r="P47" s="72"/>
      <c r="Q47" s="73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</row>
    <row r="48" spans="1:1010" ht="15" customHeight="1" x14ac:dyDescent="0.25">
      <c r="A48" s="68"/>
      <c r="B48" s="68"/>
      <c r="C48" s="68"/>
      <c r="D48" s="41"/>
      <c r="E48" s="173"/>
      <c r="F48" s="68"/>
      <c r="G48" s="42"/>
      <c r="H48" s="42"/>
      <c r="I48" s="69"/>
      <c r="J48" s="69"/>
      <c r="K48" s="70"/>
      <c r="L48" s="67" t="str">
        <f t="shared" si="11"/>
        <v/>
      </c>
      <c r="M48" s="67" t="str">
        <f t="shared" si="12"/>
        <v/>
      </c>
      <c r="N48" s="27">
        <f>IF($L48="",0,IF(ISBLANK($M48)=TRUE(),360,DAYS360($L48,$M48)+1)+IF(DAY($M48)=31,VLOOKUP(MONTH($M48),formula!$B$1:$D$12,3))+IF(AND(MONTH($M48)=2,DAY($M48)=28),2,0))</f>
        <v>0</v>
      </c>
      <c r="O48" s="71">
        <f t="shared" si="13"/>
        <v>0</v>
      </c>
      <c r="P48" s="72"/>
      <c r="Q48" s="73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</row>
    <row r="49" spans="1:1010" ht="15" customHeight="1" x14ac:dyDescent="0.25">
      <c r="A49" s="68"/>
      <c r="B49" s="68"/>
      <c r="C49" s="68"/>
      <c r="D49" s="41"/>
      <c r="E49" s="173"/>
      <c r="F49" s="68"/>
      <c r="G49" s="42"/>
      <c r="H49" s="42"/>
      <c r="I49" s="69"/>
      <c r="J49" s="69"/>
      <c r="K49" s="70"/>
      <c r="L49" s="67" t="str">
        <f t="shared" si="11"/>
        <v/>
      </c>
      <c r="M49" s="67" t="str">
        <f t="shared" si="12"/>
        <v/>
      </c>
      <c r="N49" s="27">
        <f>IF($L49="",0,IF(ISBLANK($M49)=TRUE(),360,DAYS360($L49,$M49)+1)+IF(DAY($M49)=31,VLOOKUP(MONTH($M49),formula!$B$1:$D$12,3))+IF(AND(MONTH($M49)=2,DAY($M49)=28),2,0))</f>
        <v>0</v>
      </c>
      <c r="O49" s="71">
        <f t="shared" si="13"/>
        <v>0</v>
      </c>
      <c r="P49" s="72"/>
      <c r="Q49" s="73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</row>
    <row r="50" spans="1:1010" ht="15" customHeight="1" x14ac:dyDescent="0.25">
      <c r="A50" s="68"/>
      <c r="B50" s="68"/>
      <c r="C50" s="68"/>
      <c r="D50" s="41"/>
      <c r="E50" s="173"/>
      <c r="F50" s="68"/>
      <c r="G50" s="42"/>
      <c r="H50" s="42"/>
      <c r="I50" s="69"/>
      <c r="J50" s="69"/>
      <c r="K50" s="70"/>
      <c r="L50" s="67" t="str">
        <f t="shared" si="11"/>
        <v/>
      </c>
      <c r="M50" s="67" t="str">
        <f t="shared" si="12"/>
        <v/>
      </c>
      <c r="N50" s="27">
        <f>IF($L50="",0,IF(ISBLANK($M50)=TRUE(),360,DAYS360($L50,$M50)+1)+IF(DAY($M50)=31,VLOOKUP(MONTH($M50),formula!$B$1:$D$12,3))+IF(AND(MONTH($M50)=2,DAY($M50)=28),2,0))</f>
        <v>0</v>
      </c>
      <c r="O50" s="71">
        <f t="shared" si="13"/>
        <v>0</v>
      </c>
      <c r="P50" s="72"/>
      <c r="Q50" s="73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</row>
    <row r="51" spans="1:1010" ht="15" customHeight="1" x14ac:dyDescent="0.25">
      <c r="A51" s="68"/>
      <c r="B51" s="68"/>
      <c r="C51" s="68"/>
      <c r="D51" s="41"/>
      <c r="E51" s="173"/>
      <c r="F51" s="68"/>
      <c r="G51" s="42"/>
      <c r="H51" s="42"/>
      <c r="I51" s="69"/>
      <c r="J51" s="69"/>
      <c r="K51" s="70"/>
      <c r="L51" s="67" t="str">
        <f t="shared" si="11"/>
        <v/>
      </c>
      <c r="M51" s="67" t="str">
        <f t="shared" si="12"/>
        <v/>
      </c>
      <c r="N51" s="27">
        <f>IF($L51="",0,IF(ISBLANK($M51)=TRUE(),360,DAYS360($L51,$M51)+1)+IF(DAY($M51)=31,VLOOKUP(MONTH($M51),formula!$B$1:$D$12,3))+IF(AND(MONTH($M51)=2,DAY($M51)=28),2,0))</f>
        <v>0</v>
      </c>
      <c r="O51" s="71">
        <f t="shared" si="13"/>
        <v>0</v>
      </c>
      <c r="P51" s="72"/>
      <c r="Q51" s="73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</row>
    <row r="52" spans="1:1010" ht="15" customHeight="1" x14ac:dyDescent="0.25">
      <c r="A52" s="68"/>
      <c r="B52" s="68"/>
      <c r="C52" s="68"/>
      <c r="D52" s="41"/>
      <c r="E52" s="173"/>
      <c r="F52" s="68"/>
      <c r="G52" s="42"/>
      <c r="H52" s="42"/>
      <c r="I52" s="69"/>
      <c r="J52" s="69"/>
      <c r="K52" s="70"/>
      <c r="L52" s="67" t="str">
        <f t="shared" si="11"/>
        <v/>
      </c>
      <c r="M52" s="67" t="str">
        <f t="shared" si="12"/>
        <v/>
      </c>
      <c r="N52" s="27">
        <f>IF($L52="",0,IF(ISBLANK($M52)=TRUE(),360,DAYS360($L52,$M52)+1)+IF(DAY($M52)=31,VLOOKUP(MONTH($M52),formula!$B$1:$D$12,3))+IF(AND(MONTH($M52)=2,DAY($M52)=28),2,0))</f>
        <v>0</v>
      </c>
      <c r="O52" s="71">
        <f t="shared" si="13"/>
        <v>0</v>
      </c>
      <c r="P52" s="72"/>
      <c r="Q52" s="73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</row>
    <row r="53" spans="1:1010" ht="15" customHeight="1" x14ac:dyDescent="0.25">
      <c r="A53" s="68"/>
      <c r="B53" s="68"/>
      <c r="C53" s="68"/>
      <c r="D53" s="41"/>
      <c r="E53" s="173"/>
      <c r="F53" s="68"/>
      <c r="G53" s="42"/>
      <c r="H53" s="42"/>
      <c r="I53" s="69"/>
      <c r="J53" s="69"/>
      <c r="K53" s="70"/>
      <c r="L53" s="67" t="str">
        <f t="shared" si="11"/>
        <v/>
      </c>
      <c r="M53" s="67" t="str">
        <f t="shared" si="12"/>
        <v/>
      </c>
      <c r="N53" s="27">
        <f>IF($L53="",0,IF(ISBLANK($M53)=TRUE(),360,DAYS360($L53,$M53)+1)+IF(DAY($M53)=31,VLOOKUP(MONTH($M53),formula!$B$1:$D$12,3))+IF(AND(MONTH($M53)=2,DAY($M53)=28),2,0))</f>
        <v>0</v>
      </c>
      <c r="O53" s="71">
        <f t="shared" si="13"/>
        <v>0</v>
      </c>
      <c r="P53" s="72"/>
      <c r="Q53" s="73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</row>
    <row r="54" spans="1:1010" ht="15" customHeight="1" x14ac:dyDescent="0.25">
      <c r="A54" s="68"/>
      <c r="B54" s="68"/>
      <c r="C54" s="68"/>
      <c r="D54" s="41"/>
      <c r="E54" s="173"/>
      <c r="F54" s="68"/>
      <c r="G54" s="42"/>
      <c r="H54" s="42"/>
      <c r="I54" s="69"/>
      <c r="J54" s="69"/>
      <c r="K54" s="70"/>
      <c r="L54" s="67" t="str">
        <f t="shared" si="11"/>
        <v/>
      </c>
      <c r="M54" s="67" t="str">
        <f t="shared" si="12"/>
        <v/>
      </c>
      <c r="N54" s="27">
        <f>IF($L54="",0,IF(ISBLANK($M54)=TRUE(),360,DAYS360($L54,$M54)+1)+IF(DAY($M54)=31,VLOOKUP(MONTH($M54),formula!$B$1:$D$12,3))+IF(AND(MONTH($M54)=2,DAY($M54)=28),2,0))</f>
        <v>0</v>
      </c>
      <c r="O54" s="71">
        <f t="shared" si="13"/>
        <v>0</v>
      </c>
      <c r="P54" s="72"/>
      <c r="Q54" s="73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</row>
    <row r="55" spans="1:1010" ht="15" customHeight="1" x14ac:dyDescent="0.25">
      <c r="A55" s="68"/>
      <c r="B55" s="68"/>
      <c r="C55" s="68"/>
      <c r="D55" s="41"/>
      <c r="E55" s="173"/>
      <c r="F55" s="68"/>
      <c r="G55" s="42"/>
      <c r="H55" s="42"/>
      <c r="I55" s="69"/>
      <c r="J55" s="69"/>
      <c r="K55" s="70"/>
      <c r="L55" s="67" t="str">
        <f t="shared" si="11"/>
        <v/>
      </c>
      <c r="M55" s="67" t="str">
        <f t="shared" si="12"/>
        <v/>
      </c>
      <c r="N55" s="27">
        <f>IF($L55="",0,IF(ISBLANK($M55)=TRUE(),360,DAYS360($L55,$M55)+1)+IF(DAY($M55)=31,VLOOKUP(MONTH($M55),formula!$B$1:$D$12,3))+IF(AND(MONTH($M55)=2,DAY($M55)=28),2,0))</f>
        <v>0</v>
      </c>
      <c r="O55" s="71">
        <f t="shared" si="13"/>
        <v>0</v>
      </c>
      <c r="P55" s="72"/>
      <c r="Q55" s="73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</row>
    <row r="56" spans="1:1010" ht="15" customHeight="1" x14ac:dyDescent="0.25">
      <c r="A56" s="68"/>
      <c r="B56" s="68"/>
      <c r="C56" s="68"/>
      <c r="D56" s="41"/>
      <c r="E56" s="173"/>
      <c r="F56" s="68"/>
      <c r="G56" s="42"/>
      <c r="H56" s="42"/>
      <c r="I56" s="69"/>
      <c r="J56" s="69"/>
      <c r="K56" s="70"/>
      <c r="L56" s="67" t="str">
        <f t="shared" si="11"/>
        <v/>
      </c>
      <c r="M56" s="67" t="str">
        <f t="shared" si="12"/>
        <v/>
      </c>
      <c r="N56" s="27">
        <f>IF($L56="",0,IF(ISBLANK($M56)=TRUE(),360,DAYS360($L56,$M56)+1)+IF(DAY($M56)=31,VLOOKUP(MONTH($M56),formula!$B$1:$D$12,3))+IF(AND(MONTH($M56)=2,DAY($M56)=28),2,0))</f>
        <v>0</v>
      </c>
      <c r="O56" s="71">
        <f t="shared" si="13"/>
        <v>0</v>
      </c>
      <c r="P56" s="72"/>
      <c r="Q56" s="73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</row>
    <row r="57" spans="1:1010" ht="15" customHeight="1" x14ac:dyDescent="0.25">
      <c r="A57" s="68"/>
      <c r="B57" s="68"/>
      <c r="C57" s="68"/>
      <c r="D57" s="41"/>
      <c r="E57" s="173"/>
      <c r="F57" s="68"/>
      <c r="G57" s="42"/>
      <c r="H57" s="42"/>
      <c r="I57" s="69"/>
      <c r="J57" s="69"/>
      <c r="K57" s="70"/>
      <c r="L57" s="67" t="str">
        <f t="shared" si="11"/>
        <v/>
      </c>
      <c r="M57" s="67" t="str">
        <f t="shared" si="12"/>
        <v/>
      </c>
      <c r="N57" s="27">
        <f>IF($L57="",0,IF(ISBLANK($M57)=TRUE(),360,DAYS360($L57,$M57)+1)+IF(DAY($M57)=31,VLOOKUP(MONTH($M57),formula!$B$1:$D$12,3))+IF(AND(MONTH($M57)=2,DAY($M57)=28),2,0))</f>
        <v>0</v>
      </c>
      <c r="O57" s="71">
        <f t="shared" si="13"/>
        <v>0</v>
      </c>
      <c r="P57" s="72"/>
      <c r="Q57" s="73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</row>
    <row r="58" spans="1:1010" ht="15" customHeight="1" x14ac:dyDescent="0.25">
      <c r="A58" s="68"/>
      <c r="B58" s="68"/>
      <c r="C58" s="68"/>
      <c r="D58" s="41"/>
      <c r="E58" s="173"/>
      <c r="F58" s="68"/>
      <c r="G58" s="42"/>
      <c r="H58" s="42"/>
      <c r="I58" s="69"/>
      <c r="J58" s="69"/>
      <c r="K58" s="70"/>
      <c r="L58" s="67" t="str">
        <f t="shared" si="11"/>
        <v/>
      </c>
      <c r="M58" s="67" t="str">
        <f t="shared" si="12"/>
        <v/>
      </c>
      <c r="N58" s="27">
        <f>IF($L58="",0,IF(ISBLANK($M58)=TRUE(),360,DAYS360($L58,$M58)+1)+IF(DAY($M58)=31,VLOOKUP(MONTH($M58),formula!$B$1:$D$12,3))+IF(AND(MONTH($M58)=2,DAY($M58)=28),2,0))</f>
        <v>0</v>
      </c>
      <c r="O58" s="71">
        <f t="shared" si="13"/>
        <v>0</v>
      </c>
      <c r="P58" s="72"/>
      <c r="Q58" s="73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</row>
    <row r="59" spans="1:1010" ht="15" customHeight="1" x14ac:dyDescent="0.25">
      <c r="A59" s="68"/>
      <c r="B59" s="68"/>
      <c r="C59" s="68"/>
      <c r="D59" s="41"/>
      <c r="E59" s="173"/>
      <c r="F59" s="68"/>
      <c r="G59" s="42"/>
      <c r="H59" s="42"/>
      <c r="I59" s="69"/>
      <c r="J59" s="69"/>
      <c r="K59" s="70"/>
      <c r="L59" s="67" t="str">
        <f t="shared" si="11"/>
        <v/>
      </c>
      <c r="M59" s="67" t="str">
        <f t="shared" si="12"/>
        <v/>
      </c>
      <c r="N59" s="27">
        <f>IF($L59="",0,IF(ISBLANK($M59)=TRUE(),360,DAYS360($L59,$M59)+1)+IF(DAY($M59)=31,VLOOKUP(MONTH($M59),formula!$B$1:$D$12,3))+IF(AND(MONTH($M59)=2,DAY($M59)=28),2,0))</f>
        <v>0</v>
      </c>
      <c r="O59" s="71">
        <f t="shared" si="13"/>
        <v>0</v>
      </c>
      <c r="P59" s="72"/>
      <c r="Q59" s="73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</row>
    <row r="60" spans="1:1010" ht="15" customHeight="1" x14ac:dyDescent="0.25">
      <c r="A60" s="68"/>
      <c r="B60" s="68"/>
      <c r="C60" s="68"/>
      <c r="D60" s="41"/>
      <c r="E60" s="173"/>
      <c r="F60" s="68"/>
      <c r="G60" s="42"/>
      <c r="H60" s="42"/>
      <c r="I60" s="69"/>
      <c r="J60" s="69"/>
      <c r="K60" s="70"/>
      <c r="L60" s="67" t="str">
        <f t="shared" si="11"/>
        <v/>
      </c>
      <c r="M60" s="67" t="str">
        <f t="shared" si="12"/>
        <v/>
      </c>
      <c r="N60" s="27">
        <f>IF($L60="",0,IF(ISBLANK($M60)=TRUE(),360,DAYS360($L60,$M60)+1)+IF(DAY($M60)=31,VLOOKUP(MONTH($M60),formula!$B$1:$D$12,3))+IF(AND(MONTH($M60)=2,DAY($M60)=28),2,0))</f>
        <v>0</v>
      </c>
      <c r="O60" s="71">
        <f t="shared" si="13"/>
        <v>0</v>
      </c>
      <c r="P60" s="72"/>
      <c r="Q60" s="73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</row>
    <row r="61" spans="1:1010" ht="15" customHeight="1" x14ac:dyDescent="0.25">
      <c r="A61" s="68"/>
      <c r="B61" s="68"/>
      <c r="C61" s="68"/>
      <c r="D61" s="41"/>
      <c r="E61" s="173"/>
      <c r="F61" s="68"/>
      <c r="G61" s="42"/>
      <c r="H61" s="42"/>
      <c r="I61" s="69"/>
      <c r="J61" s="69"/>
      <c r="K61" s="70"/>
      <c r="L61" s="67" t="str">
        <f t="shared" si="11"/>
        <v/>
      </c>
      <c r="M61" s="67" t="str">
        <f t="shared" si="12"/>
        <v/>
      </c>
      <c r="N61" s="27">
        <f>IF($L61="",0,IF(ISBLANK($M61)=TRUE(),360,DAYS360($L61,$M61)+1)+IF(DAY($M61)=31,VLOOKUP(MONTH($M61),formula!$B$1:$D$12,3))+IF(AND(MONTH($M61)=2,DAY($M61)=28),2,0))</f>
        <v>0</v>
      </c>
      <c r="O61" s="71">
        <f t="shared" si="13"/>
        <v>0</v>
      </c>
      <c r="P61" s="72"/>
      <c r="Q61" s="73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</row>
    <row r="62" spans="1:1010" ht="15" customHeight="1" x14ac:dyDescent="0.25">
      <c r="A62" s="68"/>
      <c r="B62" s="68"/>
      <c r="C62" s="68"/>
      <c r="D62" s="41"/>
      <c r="E62" s="173"/>
      <c r="F62" s="68"/>
      <c r="G62" s="42"/>
      <c r="H62" s="42"/>
      <c r="I62" s="69"/>
      <c r="J62" s="69"/>
      <c r="K62" s="70"/>
      <c r="L62" s="67" t="str">
        <f t="shared" ref="L62:L90" si="14">IF(ISBLANK(I62)=TRUE(),"",IF(AND(J62&lt;$L$29,ISBLANK(J62)=FALSE()),"",IF(I62&lt;$L$29,$L$29,I62)))</f>
        <v/>
      </c>
      <c r="M62" s="67" t="str">
        <f t="shared" ref="M62:M90" si="15">IF(AND(ISBLANK(I62),ISBLANK(J62)),"",(IF(ISBLANK(J62)=TRUE(),$M$29,IF(J62&lt;$L$29," ",IF(J62&gt;$M$29,M$29,J62)))))</f>
        <v/>
      </c>
      <c r="N62" s="27">
        <f>IF($L62="",0,IF(ISBLANK($M62)=TRUE(),360,DAYS360($L62,$M62)+1)+IF(DAY($M62)=31,VLOOKUP(MONTH($M62),formula!$B$1:$D$12,3))+IF(AND(MONTH($M62)=2,DAY($M62)=28),2,0))</f>
        <v>0</v>
      </c>
      <c r="O62" s="71">
        <f t="shared" si="13"/>
        <v>0</v>
      </c>
      <c r="P62" s="72"/>
      <c r="Q62" s="73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</row>
    <row r="63" spans="1:1010" ht="15" customHeight="1" x14ac:dyDescent="0.25">
      <c r="A63" s="68"/>
      <c r="B63" s="68"/>
      <c r="C63" s="68"/>
      <c r="D63" s="41"/>
      <c r="E63" s="173"/>
      <c r="F63" s="68"/>
      <c r="G63" s="42"/>
      <c r="H63" s="42"/>
      <c r="I63" s="69"/>
      <c r="J63" s="69"/>
      <c r="K63" s="70"/>
      <c r="L63" s="67" t="str">
        <f t="shared" si="14"/>
        <v/>
      </c>
      <c r="M63" s="67" t="str">
        <f t="shared" si="15"/>
        <v/>
      </c>
      <c r="N63" s="27">
        <f>IF($L63="",0,IF(ISBLANK($M63)=TRUE(),360,DAYS360($L63,$M63)+1)+IF(DAY($M63)=31,VLOOKUP(MONTH($M63),formula!$B$1:$D$12,3))+IF(AND(MONTH($M63)=2,DAY($M63)=28),2,0))</f>
        <v>0</v>
      </c>
      <c r="O63" s="71">
        <f t="shared" si="13"/>
        <v>0</v>
      </c>
      <c r="P63" s="72"/>
      <c r="Q63" s="73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</row>
    <row r="64" spans="1:1010" ht="15" customHeight="1" x14ac:dyDescent="0.25">
      <c r="A64" s="68"/>
      <c r="B64" s="68"/>
      <c r="C64" s="68"/>
      <c r="D64" s="41"/>
      <c r="E64" s="173"/>
      <c r="F64" s="68"/>
      <c r="G64" s="42"/>
      <c r="H64" s="42"/>
      <c r="I64" s="69"/>
      <c r="J64" s="69"/>
      <c r="K64" s="70"/>
      <c r="L64" s="67" t="str">
        <f t="shared" si="14"/>
        <v/>
      </c>
      <c r="M64" s="67" t="str">
        <f t="shared" si="15"/>
        <v/>
      </c>
      <c r="N64" s="27">
        <f>IF($L64="",0,IF(ISBLANK($M64)=TRUE(),360,DAYS360($L64,$M64)+1)+IF(DAY($M64)=31,VLOOKUP(MONTH($M64),formula!$B$1:$D$12,3))+IF(AND(MONTH($M64)=2,DAY($M64)=28),2,0))</f>
        <v>0</v>
      </c>
      <c r="O64" s="71">
        <f t="shared" si="13"/>
        <v>0</v>
      </c>
      <c r="P64" s="72"/>
      <c r="Q64" s="73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</row>
    <row r="65" spans="1:1010" ht="15" customHeight="1" x14ac:dyDescent="0.25">
      <c r="A65" s="68"/>
      <c r="B65" s="68"/>
      <c r="C65" s="68"/>
      <c r="D65" s="41"/>
      <c r="E65" s="173"/>
      <c r="F65" s="68"/>
      <c r="G65" s="42"/>
      <c r="H65" s="42"/>
      <c r="I65" s="69"/>
      <c r="J65" s="69"/>
      <c r="K65" s="70"/>
      <c r="L65" s="67" t="str">
        <f t="shared" si="14"/>
        <v/>
      </c>
      <c r="M65" s="67" t="str">
        <f t="shared" si="15"/>
        <v/>
      </c>
      <c r="N65" s="27">
        <f>IF($L65="",0,IF(ISBLANK($M65)=TRUE(),360,DAYS360($L65,$M65)+1)+IF(DAY($M65)=31,VLOOKUP(MONTH($M65),formula!$B$1:$D$12,3))+IF(AND(MONTH($M65)=2,DAY($M65)=28),2,0))</f>
        <v>0</v>
      </c>
      <c r="O65" s="71">
        <f t="shared" si="13"/>
        <v>0</v>
      </c>
      <c r="P65" s="72"/>
      <c r="Q65" s="73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</row>
    <row r="66" spans="1:1010" ht="15" customHeight="1" x14ac:dyDescent="0.25">
      <c r="A66" s="68"/>
      <c r="B66" s="68"/>
      <c r="C66" s="68"/>
      <c r="D66" s="41"/>
      <c r="E66" s="173"/>
      <c r="F66" s="68"/>
      <c r="G66" s="42"/>
      <c r="H66" s="42"/>
      <c r="I66" s="69"/>
      <c r="J66" s="69"/>
      <c r="K66" s="70"/>
      <c r="L66" s="67" t="str">
        <f t="shared" si="14"/>
        <v/>
      </c>
      <c r="M66" s="67" t="str">
        <f t="shared" si="15"/>
        <v/>
      </c>
      <c r="N66" s="27">
        <f>IF($L66="",0,IF(ISBLANK($M66)=TRUE(),360,DAYS360($L66,$M66)+1)+IF(DAY($M66)=31,VLOOKUP(MONTH($M66),formula!$B$1:$D$12,3))+IF(AND(MONTH($M66)=2,DAY($M66)=28),2,0))</f>
        <v>0</v>
      </c>
      <c r="O66" s="71">
        <f t="shared" si="13"/>
        <v>0</v>
      </c>
      <c r="P66" s="72"/>
      <c r="Q66" s="73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</row>
    <row r="67" spans="1:1010" ht="15" customHeight="1" x14ac:dyDescent="0.25">
      <c r="A67" s="68"/>
      <c r="B67" s="68"/>
      <c r="C67" s="68"/>
      <c r="D67" s="41"/>
      <c r="E67" s="173"/>
      <c r="F67" s="68"/>
      <c r="G67" s="42"/>
      <c r="H67" s="42"/>
      <c r="I67" s="69"/>
      <c r="J67" s="69"/>
      <c r="K67" s="70"/>
      <c r="L67" s="67" t="str">
        <f t="shared" si="14"/>
        <v/>
      </c>
      <c r="M67" s="67" t="str">
        <f t="shared" si="15"/>
        <v/>
      </c>
      <c r="N67" s="27">
        <f>IF($L67="",0,IF(ISBLANK($M67)=TRUE(),360,DAYS360($L67,$M67)+1)+IF(DAY($M67)=31,VLOOKUP(MONTH($M67),formula!$B$1:$D$12,3))+IF(AND(MONTH($M67)=2,DAY($M67)=28),2,0))</f>
        <v>0</v>
      </c>
      <c r="O67" s="71">
        <f t="shared" si="13"/>
        <v>0</v>
      </c>
      <c r="P67" s="72"/>
      <c r="Q67" s="73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</row>
    <row r="68" spans="1:1010" ht="15" customHeight="1" x14ac:dyDescent="0.25">
      <c r="A68" s="68"/>
      <c r="B68" s="68"/>
      <c r="C68" s="68"/>
      <c r="D68" s="41"/>
      <c r="E68" s="173"/>
      <c r="F68" s="68"/>
      <c r="G68" s="42"/>
      <c r="H68" s="42"/>
      <c r="I68" s="69"/>
      <c r="J68" s="69"/>
      <c r="K68" s="70"/>
      <c r="L68" s="67" t="str">
        <f t="shared" si="14"/>
        <v/>
      </c>
      <c r="M68" s="67" t="str">
        <f t="shared" si="15"/>
        <v/>
      </c>
      <c r="N68" s="27">
        <f>IF($L68="",0,IF(ISBLANK($M68)=TRUE(),360,DAYS360($L68,$M68)+1)+IF(DAY($M68)=31,VLOOKUP(MONTH($M68),formula!$B$1:$D$12,3))+IF(AND(MONTH($M68)=2,DAY($M68)=28),2,0))</f>
        <v>0</v>
      </c>
      <c r="O68" s="71">
        <f t="shared" si="13"/>
        <v>0</v>
      </c>
      <c r="P68" s="72"/>
      <c r="Q68" s="73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</row>
    <row r="69" spans="1:1010" ht="15" customHeight="1" x14ac:dyDescent="0.25">
      <c r="A69" s="68"/>
      <c r="B69" s="68"/>
      <c r="C69" s="68"/>
      <c r="D69" s="41"/>
      <c r="E69" s="173"/>
      <c r="F69" s="68"/>
      <c r="G69" s="42"/>
      <c r="H69" s="42"/>
      <c r="I69" s="69"/>
      <c r="J69" s="69"/>
      <c r="K69" s="70"/>
      <c r="L69" s="67" t="str">
        <f t="shared" si="14"/>
        <v/>
      </c>
      <c r="M69" s="67" t="str">
        <f t="shared" si="15"/>
        <v/>
      </c>
      <c r="N69" s="27">
        <f>IF($L69="",0,IF(ISBLANK($M69)=TRUE(),360,DAYS360($L69,$M69)+1)+IF(DAY($M69)=31,VLOOKUP(MONTH($M69),formula!$B$1:$D$12,3))+IF(AND(MONTH($M69)=2,DAY($M69)=28),2,0))</f>
        <v>0</v>
      </c>
      <c r="O69" s="71">
        <f t="shared" si="13"/>
        <v>0</v>
      </c>
      <c r="P69" s="72"/>
      <c r="Q69" s="73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</row>
    <row r="70" spans="1:1010" ht="15" customHeight="1" x14ac:dyDescent="0.25">
      <c r="A70" s="68"/>
      <c r="B70" s="68"/>
      <c r="C70" s="68"/>
      <c r="D70" s="41"/>
      <c r="E70" s="173"/>
      <c r="F70" s="68"/>
      <c r="G70" s="42"/>
      <c r="H70" s="42"/>
      <c r="I70" s="69"/>
      <c r="J70" s="69"/>
      <c r="K70" s="70"/>
      <c r="L70" s="67" t="str">
        <f t="shared" si="14"/>
        <v/>
      </c>
      <c r="M70" s="67" t="str">
        <f t="shared" si="15"/>
        <v/>
      </c>
      <c r="N70" s="27">
        <f>IF($L70="",0,IF(ISBLANK($M70)=TRUE(),360,DAYS360($L70,$M70)+1)+IF(DAY($M70)=31,VLOOKUP(MONTH($M70),formula!$B$1:$D$12,3))+IF(AND(MONTH($M70)=2,DAY($M70)=28),2,0))</f>
        <v>0</v>
      </c>
      <c r="O70" s="71">
        <f t="shared" si="13"/>
        <v>0</v>
      </c>
      <c r="P70" s="72"/>
      <c r="Q70" s="73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</row>
    <row r="71" spans="1:1010" ht="15" customHeight="1" x14ac:dyDescent="0.25">
      <c r="A71" s="68"/>
      <c r="B71" s="68"/>
      <c r="C71" s="68"/>
      <c r="D71" s="41"/>
      <c r="E71" s="173"/>
      <c r="F71" s="68"/>
      <c r="G71" s="42"/>
      <c r="H71" s="42"/>
      <c r="I71" s="69"/>
      <c r="J71" s="69"/>
      <c r="K71" s="70"/>
      <c r="L71" s="67" t="str">
        <f t="shared" si="14"/>
        <v/>
      </c>
      <c r="M71" s="67" t="str">
        <f t="shared" si="15"/>
        <v/>
      </c>
      <c r="N71" s="27">
        <f>IF($L71="",0,IF(ISBLANK($M71)=TRUE(),360,DAYS360($L71,$M71)+1)+IF(DAY($M71)=31,VLOOKUP(MONTH($M71),formula!$B$1:$D$12,3))+IF(AND(MONTH($M71)=2,DAY($M71)=28),2,0))</f>
        <v>0</v>
      </c>
      <c r="O71" s="71">
        <f t="shared" si="13"/>
        <v>0</v>
      </c>
      <c r="P71" s="72"/>
      <c r="Q71" s="73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</row>
    <row r="72" spans="1:1010" ht="15" customHeight="1" x14ac:dyDescent="0.25">
      <c r="A72" s="68"/>
      <c r="B72" s="68"/>
      <c r="C72" s="68"/>
      <c r="D72" s="41"/>
      <c r="E72" s="173"/>
      <c r="F72" s="68"/>
      <c r="G72" s="42"/>
      <c r="H72" s="42"/>
      <c r="I72" s="69"/>
      <c r="J72" s="69"/>
      <c r="K72" s="70"/>
      <c r="L72" s="67" t="str">
        <f t="shared" si="14"/>
        <v/>
      </c>
      <c r="M72" s="67" t="str">
        <f t="shared" si="15"/>
        <v/>
      </c>
      <c r="N72" s="27">
        <f>IF($L72="",0,IF(ISBLANK($M72)=TRUE(),360,DAYS360($L72,$M72)+1)+IF(DAY($M72)=31,VLOOKUP(MONTH($M72),formula!$B$1:$D$12,3))+IF(AND(MONTH($M72)=2,DAY($M72)=28),2,0))</f>
        <v>0</v>
      </c>
      <c r="O72" s="71">
        <f t="shared" si="13"/>
        <v>0</v>
      </c>
      <c r="P72" s="72"/>
      <c r="Q72" s="73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</row>
    <row r="73" spans="1:1010" ht="15" customHeight="1" x14ac:dyDescent="0.25">
      <c r="A73" s="68"/>
      <c r="B73" s="68"/>
      <c r="C73" s="68"/>
      <c r="D73" s="41"/>
      <c r="E73" s="173"/>
      <c r="F73" s="68"/>
      <c r="G73" s="42"/>
      <c r="H73" s="42"/>
      <c r="I73" s="69"/>
      <c r="J73" s="69"/>
      <c r="K73" s="70"/>
      <c r="L73" s="67" t="str">
        <f t="shared" si="14"/>
        <v/>
      </c>
      <c r="M73" s="67" t="str">
        <f t="shared" si="15"/>
        <v/>
      </c>
      <c r="N73" s="27">
        <f>IF($L73="",0,IF(ISBLANK($M73)=TRUE(),360,DAYS360($L73,$M73)+1)+IF(DAY($M73)=31,VLOOKUP(MONTH($M73),formula!$B$1:$D$12,3))+IF(AND(MONTH($M73)=2,DAY($M73)=28),2,0))</f>
        <v>0</v>
      </c>
      <c r="O73" s="71">
        <f t="shared" si="13"/>
        <v>0</v>
      </c>
      <c r="P73" s="72"/>
      <c r="Q73" s="73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</row>
    <row r="74" spans="1:1010" ht="15" customHeight="1" x14ac:dyDescent="0.25">
      <c r="A74" s="68"/>
      <c r="B74" s="68"/>
      <c r="C74" s="68"/>
      <c r="D74" s="41"/>
      <c r="E74" s="173"/>
      <c r="F74" s="68"/>
      <c r="G74" s="42"/>
      <c r="H74" s="42"/>
      <c r="I74" s="69"/>
      <c r="J74" s="69"/>
      <c r="K74" s="70"/>
      <c r="L74" s="67" t="str">
        <f t="shared" si="14"/>
        <v/>
      </c>
      <c r="M74" s="67" t="str">
        <f t="shared" si="15"/>
        <v/>
      </c>
      <c r="N74" s="27">
        <f>IF($L74="",0,IF(ISBLANK($M74)=TRUE(),360,DAYS360($L74,$M74)+1)+IF(DAY($M74)=31,VLOOKUP(MONTH($M74),formula!$B$1:$D$12,3))+IF(AND(MONTH($M74)=2,DAY($M74)=28),2,0))</f>
        <v>0</v>
      </c>
      <c r="O74" s="71">
        <f t="shared" si="13"/>
        <v>0</v>
      </c>
      <c r="P74" s="72"/>
      <c r="Q74" s="73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</row>
    <row r="75" spans="1:1010" ht="15" customHeight="1" x14ac:dyDescent="0.25">
      <c r="A75" s="68"/>
      <c r="B75" s="68"/>
      <c r="C75" s="68"/>
      <c r="D75" s="41"/>
      <c r="E75" s="173"/>
      <c r="F75" s="68"/>
      <c r="G75" s="42"/>
      <c r="H75" s="42"/>
      <c r="I75" s="69"/>
      <c r="J75" s="69"/>
      <c r="K75" s="70"/>
      <c r="L75" s="67" t="str">
        <f t="shared" si="14"/>
        <v/>
      </c>
      <c r="M75" s="67" t="str">
        <f t="shared" si="15"/>
        <v/>
      </c>
      <c r="N75" s="27">
        <f>IF($L75="",0,IF(ISBLANK($M75)=TRUE(),360,DAYS360($L75,$M75)+1)+IF(DAY($M75)=31,VLOOKUP(MONTH($M75),formula!$B$1:$D$12,3))+IF(AND(MONTH($M75)=2,DAY($M75)=28),2,0))</f>
        <v>0</v>
      </c>
      <c r="O75" s="71">
        <f t="shared" si="13"/>
        <v>0</v>
      </c>
      <c r="P75" s="72"/>
      <c r="Q75" s="73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</row>
    <row r="76" spans="1:1010" ht="15" customHeight="1" x14ac:dyDescent="0.25">
      <c r="A76" s="68"/>
      <c r="B76" s="68"/>
      <c r="C76" s="68"/>
      <c r="D76" s="41"/>
      <c r="E76" s="173"/>
      <c r="F76" s="68"/>
      <c r="G76" s="42"/>
      <c r="H76" s="42"/>
      <c r="I76" s="69"/>
      <c r="J76" s="69"/>
      <c r="K76" s="70"/>
      <c r="L76" s="67" t="str">
        <f t="shared" si="14"/>
        <v/>
      </c>
      <c r="M76" s="67" t="str">
        <f t="shared" si="15"/>
        <v/>
      </c>
      <c r="N76" s="27">
        <f>IF($L76="",0,IF(ISBLANK($M76)=TRUE(),360,DAYS360($L76,$M76)+1)+IF(DAY($M76)=31,VLOOKUP(MONTH($M76),formula!$B$1:$D$12,3))+IF(AND(MONTH($M76)=2,DAY($M76)=28),2,0))</f>
        <v>0</v>
      </c>
      <c r="O76" s="71">
        <f t="shared" si="13"/>
        <v>0</v>
      </c>
      <c r="P76" s="72"/>
      <c r="Q76" s="73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</row>
    <row r="77" spans="1:1010" ht="15" customHeight="1" x14ac:dyDescent="0.25">
      <c r="A77" s="68"/>
      <c r="B77" s="68"/>
      <c r="C77" s="68"/>
      <c r="D77" s="41"/>
      <c r="E77" s="173"/>
      <c r="F77" s="68"/>
      <c r="G77" s="42"/>
      <c r="H77" s="42"/>
      <c r="I77" s="69"/>
      <c r="J77" s="69"/>
      <c r="K77" s="70"/>
      <c r="L77" s="67" t="str">
        <f t="shared" si="14"/>
        <v/>
      </c>
      <c r="M77" s="67" t="str">
        <f t="shared" si="15"/>
        <v/>
      </c>
      <c r="N77" s="27">
        <f>IF($L77="",0,IF(ISBLANK($M77)=TRUE(),360,DAYS360($L77,$M77)+1)+IF(DAY($M77)=31,VLOOKUP(MONTH($M77),formula!$B$1:$D$12,3))+IF(AND(MONTH($M77)=2,DAY($M77)=28),2,0))</f>
        <v>0</v>
      </c>
      <c r="O77" s="71">
        <f t="shared" si="13"/>
        <v>0</v>
      </c>
      <c r="P77" s="72"/>
      <c r="Q77" s="73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</row>
    <row r="78" spans="1:1010" ht="15" customHeight="1" x14ac:dyDescent="0.25">
      <c r="A78" s="68"/>
      <c r="B78" s="68"/>
      <c r="C78" s="68"/>
      <c r="D78" s="41"/>
      <c r="E78" s="173"/>
      <c r="F78" s="68"/>
      <c r="G78" s="42"/>
      <c r="H78" s="42"/>
      <c r="I78" s="69"/>
      <c r="J78" s="69"/>
      <c r="K78" s="70"/>
      <c r="L78" s="67" t="str">
        <f t="shared" si="14"/>
        <v/>
      </c>
      <c r="M78" s="67" t="str">
        <f t="shared" si="15"/>
        <v/>
      </c>
      <c r="N78" s="27">
        <f>IF($L78="",0,IF(ISBLANK($M78)=TRUE(),360,DAYS360($L78,$M78)+1)+IF(DAY($M78)=31,VLOOKUP(MONTH($M78),formula!$B$1:$D$12,3))+IF(AND(MONTH($M78)=2,DAY($M78)=28),2,0))</f>
        <v>0</v>
      </c>
      <c r="O78" s="71">
        <f t="shared" si="13"/>
        <v>0</v>
      </c>
      <c r="P78" s="72"/>
      <c r="Q78" s="73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</row>
    <row r="79" spans="1:1010" ht="15" customHeight="1" x14ac:dyDescent="0.25">
      <c r="A79" s="68"/>
      <c r="B79" s="68"/>
      <c r="C79" s="68"/>
      <c r="D79" s="41"/>
      <c r="E79" s="173"/>
      <c r="F79" s="68"/>
      <c r="G79" s="42"/>
      <c r="H79" s="42"/>
      <c r="I79" s="69"/>
      <c r="J79" s="69"/>
      <c r="K79" s="70"/>
      <c r="L79" s="67" t="str">
        <f t="shared" si="14"/>
        <v/>
      </c>
      <c r="M79" s="67" t="str">
        <f t="shared" si="15"/>
        <v/>
      </c>
      <c r="N79" s="27">
        <f>IF($L79="",0,IF(ISBLANK($M79)=TRUE(),360,DAYS360($L79,$M79)+1)+IF(DAY($M79)=31,VLOOKUP(MONTH($M79),formula!$B$1:$D$12,3))+IF(AND(MONTH($M79)=2,DAY($M79)=28),2,0))</f>
        <v>0</v>
      </c>
      <c r="O79" s="71">
        <f t="shared" si="13"/>
        <v>0</v>
      </c>
      <c r="P79" s="72"/>
      <c r="Q79" s="73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</row>
    <row r="80" spans="1:1010" ht="15" customHeight="1" x14ac:dyDescent="0.25">
      <c r="A80" s="68"/>
      <c r="B80" s="68"/>
      <c r="C80" s="68"/>
      <c r="D80" s="41"/>
      <c r="E80" s="173"/>
      <c r="F80" s="68"/>
      <c r="G80" s="42"/>
      <c r="H80" s="42"/>
      <c r="I80" s="69"/>
      <c r="J80" s="69"/>
      <c r="K80" s="70"/>
      <c r="L80" s="67" t="str">
        <f t="shared" si="14"/>
        <v/>
      </c>
      <c r="M80" s="67" t="str">
        <f t="shared" si="15"/>
        <v/>
      </c>
      <c r="N80" s="27">
        <f>IF($L80="",0,IF(ISBLANK($M80)=TRUE(),360,DAYS360($L80,$M80)+1)+IF(DAY($M80)=31,VLOOKUP(MONTH($M80),formula!$B$1:$D$12,3))+IF(AND(MONTH($M80)=2,DAY($M80)=28),2,0))</f>
        <v>0</v>
      </c>
      <c r="O80" s="71">
        <f t="shared" si="13"/>
        <v>0</v>
      </c>
      <c r="P80" s="72"/>
      <c r="Q80" s="73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</row>
    <row r="81" spans="1:1010" ht="15" customHeight="1" x14ac:dyDescent="0.25">
      <c r="A81" s="68"/>
      <c r="B81" s="68"/>
      <c r="C81" s="68"/>
      <c r="D81" s="41"/>
      <c r="E81" s="173"/>
      <c r="F81" s="68"/>
      <c r="G81" s="42"/>
      <c r="H81" s="42"/>
      <c r="I81" s="69"/>
      <c r="J81" s="69"/>
      <c r="K81" s="70"/>
      <c r="L81" s="67" t="str">
        <f t="shared" si="14"/>
        <v/>
      </c>
      <c r="M81" s="67" t="str">
        <f t="shared" si="15"/>
        <v/>
      </c>
      <c r="N81" s="27">
        <f>IF($L81="",0,IF(ISBLANK($M81)=TRUE(),360,DAYS360($L81,$M81)+1)+IF(DAY($M81)=31,VLOOKUP(MONTH($M81),formula!$B$1:$D$12,3))+IF(AND(MONTH($M81)=2,DAY($M81)=28),2,0))</f>
        <v>0</v>
      </c>
      <c r="O81" s="71">
        <f t="shared" si="13"/>
        <v>0</v>
      </c>
      <c r="P81" s="72"/>
      <c r="Q81" s="73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</row>
    <row r="82" spans="1:1010" ht="15" customHeight="1" x14ac:dyDescent="0.25">
      <c r="A82" s="68"/>
      <c r="B82" s="68"/>
      <c r="C82" s="68"/>
      <c r="D82" s="41"/>
      <c r="E82" s="173"/>
      <c r="F82" s="68"/>
      <c r="G82" s="42"/>
      <c r="H82" s="42"/>
      <c r="I82" s="69"/>
      <c r="J82" s="69"/>
      <c r="K82" s="70"/>
      <c r="L82" s="67" t="str">
        <f t="shared" si="14"/>
        <v/>
      </c>
      <c r="M82" s="67" t="str">
        <f t="shared" si="15"/>
        <v/>
      </c>
      <c r="N82" s="27">
        <f>IF($L82="",0,IF(ISBLANK($M82)=TRUE(),360,DAYS360($L82,$M82)+1)+IF(DAY($M82)=31,VLOOKUP(MONTH($M82),formula!$B$1:$D$12,3))+IF(AND(MONTH($M82)=2,DAY($M82)=28),2,0))</f>
        <v>0</v>
      </c>
      <c r="O82" s="71">
        <f t="shared" si="13"/>
        <v>0</v>
      </c>
      <c r="P82" s="72"/>
      <c r="Q82" s="73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</row>
    <row r="83" spans="1:1010" ht="15" customHeight="1" x14ac:dyDescent="0.25">
      <c r="A83" s="68"/>
      <c r="B83" s="68"/>
      <c r="C83" s="68"/>
      <c r="D83" s="41"/>
      <c r="E83" s="173"/>
      <c r="F83" s="68"/>
      <c r="G83" s="42"/>
      <c r="H83" s="42"/>
      <c r="I83" s="69"/>
      <c r="J83" s="69"/>
      <c r="K83" s="70"/>
      <c r="L83" s="67" t="str">
        <f t="shared" si="14"/>
        <v/>
      </c>
      <c r="M83" s="67" t="str">
        <f t="shared" si="15"/>
        <v/>
      </c>
      <c r="N83" s="27">
        <f>IF($L83="",0,IF(ISBLANK($M83)=TRUE(),360,DAYS360($L83,$M83)+1)+IF(DAY($M83)=31,VLOOKUP(MONTH($M83),formula!$B$1:$D$12,3))+IF(AND(MONTH($M83)=2,DAY($M83)=28),2,0))</f>
        <v>0</v>
      </c>
      <c r="O83" s="71">
        <f t="shared" si="13"/>
        <v>0</v>
      </c>
      <c r="P83" s="72"/>
      <c r="Q83" s="73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</row>
    <row r="84" spans="1:1010" ht="15" customHeight="1" x14ac:dyDescent="0.25">
      <c r="A84" s="68"/>
      <c r="B84" s="68"/>
      <c r="C84" s="68"/>
      <c r="D84" s="41"/>
      <c r="E84" s="173"/>
      <c r="F84" s="68"/>
      <c r="G84" s="42"/>
      <c r="H84" s="42"/>
      <c r="I84" s="69"/>
      <c r="J84" s="69"/>
      <c r="K84" s="70"/>
      <c r="L84" s="67" t="str">
        <f t="shared" si="14"/>
        <v/>
      </c>
      <c r="M84" s="67" t="str">
        <f t="shared" si="15"/>
        <v/>
      </c>
      <c r="N84" s="27">
        <f>IF($L84="",0,IF(ISBLANK($M84)=TRUE(),360,DAYS360($L84,$M84)+1)+IF(DAY($M84)=31,VLOOKUP(MONTH($M84),formula!$B$1:$D$12,3))+IF(AND(MONTH($M84)=2,DAY($M84)=28),2,0))</f>
        <v>0</v>
      </c>
      <c r="O84" s="71">
        <f t="shared" si="13"/>
        <v>0</v>
      </c>
      <c r="P84" s="72"/>
      <c r="Q84" s="73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</row>
    <row r="85" spans="1:1010" ht="15" customHeight="1" x14ac:dyDescent="0.25">
      <c r="A85" s="68"/>
      <c r="B85" s="68"/>
      <c r="C85" s="68"/>
      <c r="D85" s="41"/>
      <c r="E85" s="173"/>
      <c r="F85" s="68"/>
      <c r="G85" s="42"/>
      <c r="H85" s="42"/>
      <c r="I85" s="69"/>
      <c r="J85" s="69"/>
      <c r="K85" s="70"/>
      <c r="L85" s="67" t="str">
        <f t="shared" si="14"/>
        <v/>
      </c>
      <c r="M85" s="67" t="str">
        <f t="shared" si="15"/>
        <v/>
      </c>
      <c r="N85" s="27">
        <f>IF($L85="",0,IF(ISBLANK($M85)=TRUE(),360,DAYS360($L85,$M85)+1)+IF(DAY($M85)=31,VLOOKUP(MONTH($M85),formula!$B$1:$D$12,3))+IF(AND(MONTH($M85)=2,DAY($M85)=28),2,0))</f>
        <v>0</v>
      </c>
      <c r="O85" s="71">
        <f t="shared" si="13"/>
        <v>0</v>
      </c>
      <c r="P85" s="72"/>
      <c r="Q85" s="73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</row>
    <row r="86" spans="1:1010" ht="15" customHeight="1" x14ac:dyDescent="0.25">
      <c r="A86" s="68"/>
      <c r="B86" s="68"/>
      <c r="C86" s="68"/>
      <c r="D86" s="41"/>
      <c r="E86" s="173"/>
      <c r="F86" s="68"/>
      <c r="G86" s="42"/>
      <c r="H86" s="42"/>
      <c r="I86" s="69"/>
      <c r="J86" s="69"/>
      <c r="K86" s="70"/>
      <c r="L86" s="67" t="str">
        <f t="shared" si="14"/>
        <v/>
      </c>
      <c r="M86" s="67" t="str">
        <f t="shared" si="15"/>
        <v/>
      </c>
      <c r="N86" s="27">
        <f>IF($L86="",0,IF(ISBLANK($M86)=TRUE(),360,DAYS360($L86,$M86)+1)+IF(DAY($M86)=31,VLOOKUP(MONTH($M86),formula!$B$1:$D$12,3))+IF(AND(MONTH($M86)=2,DAY($M86)=28),2,0))</f>
        <v>0</v>
      </c>
      <c r="O86" s="71">
        <f t="shared" si="13"/>
        <v>0</v>
      </c>
      <c r="P86" s="72"/>
      <c r="Q86" s="73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</row>
    <row r="87" spans="1:1010" ht="15" customHeight="1" x14ac:dyDescent="0.25">
      <c r="A87" s="68"/>
      <c r="B87" s="68"/>
      <c r="C87" s="68"/>
      <c r="D87" s="41"/>
      <c r="E87" s="173"/>
      <c r="F87" s="68"/>
      <c r="G87" s="42"/>
      <c r="H87" s="42"/>
      <c r="I87" s="69"/>
      <c r="J87" s="69"/>
      <c r="K87" s="70"/>
      <c r="L87" s="67" t="str">
        <f t="shared" si="14"/>
        <v/>
      </c>
      <c r="M87" s="67" t="str">
        <f t="shared" si="15"/>
        <v/>
      </c>
      <c r="N87" s="27">
        <f>IF($L87="",0,IF(ISBLANK($M87)=TRUE(),360,DAYS360($L87,$M87)+1)+IF(DAY($M87)=31,VLOOKUP(MONTH($M87),formula!$B$1:$D$12,3))+IF(AND(MONTH($M87)=2,DAY($M87)=28),2,0))</f>
        <v>0</v>
      </c>
      <c r="O87" s="71">
        <f t="shared" si="13"/>
        <v>0</v>
      </c>
      <c r="P87" s="72"/>
      <c r="Q87" s="73"/>
      <c r="ALH87" s="1"/>
      <c r="ALI87" s="1"/>
      <c r="ALJ87" s="1"/>
      <c r="ALK87" s="1"/>
      <c r="ALL87" s="1"/>
      <c r="ALM87" s="1"/>
      <c r="ALN87" s="1"/>
      <c r="ALO87" s="1"/>
      <c r="ALP87" s="1"/>
      <c r="ALQ87" s="1"/>
      <c r="ALR87" s="1"/>
      <c r="ALS87" s="1"/>
      <c r="ALT87" s="1"/>
      <c r="ALU87" s="1"/>
      <c r="ALV87" s="1"/>
    </row>
    <row r="88" spans="1:1010" ht="15" customHeight="1" x14ac:dyDescent="0.25">
      <c r="A88" s="68"/>
      <c r="B88" s="68"/>
      <c r="C88" s="68"/>
      <c r="D88" s="41"/>
      <c r="E88" s="173"/>
      <c r="F88" s="68"/>
      <c r="G88" s="42"/>
      <c r="H88" s="42"/>
      <c r="I88" s="69"/>
      <c r="J88" s="69"/>
      <c r="K88" s="70"/>
      <c r="L88" s="67" t="str">
        <f t="shared" si="14"/>
        <v/>
      </c>
      <c r="M88" s="67" t="str">
        <f t="shared" si="15"/>
        <v/>
      </c>
      <c r="N88" s="27">
        <f>IF($L88="",0,IF(ISBLANK($M88)=TRUE(),360,DAYS360($L88,$M88)+1)+IF(DAY($M88)=31,VLOOKUP(MONTH($M88),formula!$B$1:$D$12,3))+IF(AND(MONTH($M88)=2,DAY($M88)=28),2,0))</f>
        <v>0</v>
      </c>
      <c r="O88" s="71">
        <f t="shared" si="13"/>
        <v>0</v>
      </c>
      <c r="P88" s="72"/>
      <c r="Q88" s="73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</row>
    <row r="89" spans="1:1010" ht="15" customHeight="1" x14ac:dyDescent="0.25">
      <c r="A89" s="68"/>
      <c r="B89" s="68"/>
      <c r="C89" s="68"/>
      <c r="D89" s="41"/>
      <c r="E89" s="173"/>
      <c r="F89" s="68"/>
      <c r="G89" s="42"/>
      <c r="H89" s="42"/>
      <c r="I89" s="69"/>
      <c r="J89" s="69"/>
      <c r="K89" s="70"/>
      <c r="L89" s="67" t="str">
        <f t="shared" si="14"/>
        <v/>
      </c>
      <c r="M89" s="67" t="str">
        <f t="shared" si="15"/>
        <v/>
      </c>
      <c r="N89" s="27">
        <f>IF($L89="",0,IF(ISBLANK($M89)=TRUE(),360,DAYS360($L89,$M89)+1)+IF(DAY($M89)=31,VLOOKUP(MONTH($M89),formula!$B$1:$D$12,3))+IF(AND(MONTH($M89)=2,DAY($M89)=28),2,0))</f>
        <v>0</v>
      </c>
      <c r="O89" s="71">
        <f t="shared" si="13"/>
        <v>0</v>
      </c>
      <c r="P89" s="72"/>
      <c r="Q89" s="73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</row>
    <row r="90" spans="1:1010" ht="15" customHeight="1" thickBot="1" x14ac:dyDescent="0.3">
      <c r="A90" s="68"/>
      <c r="B90" s="68"/>
      <c r="C90" s="68"/>
      <c r="D90" s="41"/>
      <c r="E90" s="173"/>
      <c r="F90" s="68"/>
      <c r="G90" s="42"/>
      <c r="H90" s="42"/>
      <c r="I90" s="69"/>
      <c r="J90" s="69"/>
      <c r="K90" s="70"/>
      <c r="L90" s="67" t="str">
        <f t="shared" si="14"/>
        <v/>
      </c>
      <c r="M90" s="67" t="str">
        <f t="shared" si="15"/>
        <v/>
      </c>
      <c r="N90" s="27">
        <f>IF($L90="",0,IF(ISBLANK($M90)=TRUE(),360,DAYS360($L90,$M90)+1)+IF(DAY($M90)=31,VLOOKUP(MONTH($M90),formula!$B$1:$D$12,3))+IF(AND(MONTH($M90)=2,DAY($M90)=28),2,0))</f>
        <v>0</v>
      </c>
      <c r="O90" s="71">
        <f t="shared" si="13"/>
        <v>0</v>
      </c>
      <c r="P90" s="74"/>
      <c r="Q90" s="75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</row>
    <row r="91" spans="1:1010" ht="38.25" customHeight="1" thickBot="1" x14ac:dyDescent="0.3">
      <c r="A91" s="196" t="s">
        <v>166</v>
      </c>
      <c r="B91" s="196"/>
      <c r="C91" s="53"/>
      <c r="D91" s="76" t="s">
        <v>56</v>
      </c>
      <c r="E91" s="1"/>
      <c r="F91" s="1"/>
      <c r="G91" s="77"/>
      <c r="H91" s="78"/>
      <c r="I91" s="77"/>
      <c r="J91" s="77"/>
      <c r="K91" s="78"/>
      <c r="L91" s="79"/>
      <c r="M91" s="79"/>
      <c r="N91" s="78"/>
      <c r="O91" s="80">
        <f>SUM(O30:O90)</f>
        <v>0</v>
      </c>
      <c r="ALG91" s="1"/>
      <c r="ALH91" s="1"/>
      <c r="ALI91" s="1"/>
      <c r="ALJ91" s="1"/>
      <c r="ALK91" s="1"/>
      <c r="ALL91" s="1"/>
      <c r="ALM91" s="1"/>
      <c r="ALN91" s="1"/>
      <c r="ALO91" s="1"/>
      <c r="ALP91" s="1"/>
      <c r="ALQ91" s="1"/>
      <c r="ALR91" s="1"/>
      <c r="ALS91" s="1"/>
      <c r="ALT91" s="1"/>
      <c r="ALU91" s="1"/>
      <c r="ALV91" s="1"/>
    </row>
    <row r="92" spans="1:1010" ht="12" customHeight="1" x14ac:dyDescent="0.25">
      <c r="A92" s="81" t="s">
        <v>57</v>
      </c>
      <c r="B92" s="1"/>
      <c r="C92" s="53"/>
      <c r="D92" s="53"/>
      <c r="E92" s="1"/>
      <c r="F92" s="1"/>
      <c r="G92" s="53"/>
      <c r="H92" s="54"/>
      <c r="I92" s="53"/>
      <c r="J92" s="53"/>
      <c r="K92" s="54"/>
      <c r="L92" s="82"/>
      <c r="N92" s="83"/>
      <c r="O92" s="82"/>
      <c r="P92" s="82"/>
      <c r="Q92" s="82"/>
      <c r="R92" s="83"/>
      <c r="S92" s="82"/>
      <c r="T92" s="84"/>
      <c r="AA92" s="85"/>
      <c r="AB92" s="86"/>
      <c r="ALR92" s="1"/>
      <c r="ALS92" s="1"/>
      <c r="ALT92" s="1"/>
      <c r="ALU92" s="1"/>
      <c r="ALV92" s="1"/>
    </row>
    <row r="93" spans="1:1010" s="91" customFormat="1" ht="14.25" customHeight="1" x14ac:dyDescent="0.25">
      <c r="A93" s="87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9"/>
      <c r="M93" s="89"/>
      <c r="N93" s="89"/>
      <c r="O93" s="90"/>
    </row>
    <row r="94" spans="1:1010" s="91" customFormat="1" ht="14.25" customHeight="1" x14ac:dyDescent="0.25">
      <c r="A94" s="92" t="s">
        <v>58</v>
      </c>
      <c r="B94" s="93" t="s">
        <v>59</v>
      </c>
      <c r="C94" s="93" t="s">
        <v>60</v>
      </c>
      <c r="D94" s="93" t="s">
        <v>61</v>
      </c>
      <c r="E94" s="94"/>
      <c r="F94"/>
      <c r="G94"/>
      <c r="H94"/>
      <c r="I94" s="95"/>
      <c r="J94" s="95"/>
      <c r="K94" s="95"/>
      <c r="L94" s="95"/>
      <c r="M94" s="95"/>
      <c r="N94" s="95"/>
      <c r="O94" s="95"/>
      <c r="P94" s="96"/>
      <c r="Q94" s="96"/>
      <c r="R94" s="96"/>
      <c r="S94" s="96"/>
    </row>
    <row r="95" spans="1:1010" s="91" customFormat="1" ht="14.25" customHeight="1" x14ac:dyDescent="0.25">
      <c r="A95" s="97" t="str">
        <f>S3</f>
        <v>elixir si/non</v>
      </c>
      <c r="B95" s="98">
        <f>V3</f>
        <v>0</v>
      </c>
      <c r="C95" s="98">
        <f>W3</f>
        <v>0</v>
      </c>
      <c r="D95" s="93">
        <f>INT(B95/2)</f>
        <v>0</v>
      </c>
      <c r="E95" s="94"/>
      <c r="F95"/>
      <c r="G95"/>
      <c r="H95"/>
      <c r="I95" s="95"/>
      <c r="J95" s="95"/>
      <c r="K95" s="95"/>
      <c r="L95" s="95"/>
      <c r="M95" s="95"/>
      <c r="N95" s="95"/>
      <c r="O95" s="95"/>
      <c r="P95" s="96"/>
      <c r="Q95" s="96"/>
      <c r="R95" s="96"/>
      <c r="S95" s="96"/>
    </row>
    <row r="96" spans="1:1010" ht="12" customHeight="1" x14ac:dyDescent="0.25">
      <c r="A96" s="40"/>
      <c r="B96" s="53"/>
      <c r="C96" s="197" t="s">
        <v>62</v>
      </c>
      <c r="D96" s="197"/>
      <c r="E96" s="197"/>
      <c r="F96" s="197"/>
      <c r="G96" s="197"/>
      <c r="H96" s="197"/>
      <c r="I96" s="197"/>
      <c r="J96" s="53"/>
      <c r="K96" s="54"/>
      <c r="L96" s="82"/>
      <c r="M96" s="82"/>
      <c r="N96" s="83"/>
      <c r="O96" s="82"/>
      <c r="P96" s="82"/>
      <c r="Q96" s="82"/>
      <c r="R96" s="83"/>
      <c r="S96" s="82"/>
      <c r="T96" s="84"/>
      <c r="AA96" s="85"/>
      <c r="AB96" s="86"/>
      <c r="ALS96" s="1"/>
      <c r="ALT96" s="1"/>
      <c r="ALU96" s="1"/>
      <c r="ALV96" s="1"/>
    </row>
    <row r="97" spans="1:1010" ht="15" x14ac:dyDescent="0.25">
      <c r="C97" s="198"/>
      <c r="D97" s="198"/>
      <c r="E97" s="198"/>
      <c r="F97" s="198"/>
      <c r="G97" s="198"/>
      <c r="H97" s="198"/>
      <c r="I97" s="198"/>
      <c r="M97" s="1"/>
      <c r="N97" s="1"/>
      <c r="O97" s="1"/>
      <c r="P97" s="1"/>
      <c r="Q97" s="1"/>
      <c r="T97" s="99"/>
      <c r="ALS97" s="1"/>
      <c r="ALT97" s="1"/>
      <c r="ALU97" s="1"/>
      <c r="ALV97" s="1"/>
    </row>
    <row r="98" spans="1:1010" ht="46.5" customHeight="1" x14ac:dyDescent="0.25">
      <c r="C98" s="199" t="s">
        <v>63</v>
      </c>
      <c r="D98" s="199"/>
      <c r="E98" s="199"/>
      <c r="F98" s="199"/>
      <c r="G98" s="199"/>
      <c r="H98" s="199"/>
      <c r="I98" s="199"/>
      <c r="J98" s="1"/>
      <c r="K98" s="100" t="s">
        <v>64</v>
      </c>
      <c r="L98" s="100" t="s">
        <v>65</v>
      </c>
      <c r="M98" s="101" t="s">
        <v>66</v>
      </c>
      <c r="N98" s="101" t="s">
        <v>67</v>
      </c>
      <c r="O98" s="102" t="s">
        <v>68</v>
      </c>
      <c r="P98" s="1"/>
      <c r="Q98" s="1"/>
      <c r="ALR98" s="1"/>
      <c r="ALS98" s="1"/>
      <c r="ALT98" s="1"/>
      <c r="ALU98" s="1"/>
      <c r="ALV98" s="1"/>
    </row>
    <row r="99" spans="1:1010" ht="15" customHeight="1" x14ac:dyDescent="0.25">
      <c r="C99" s="199"/>
      <c r="D99" s="199"/>
      <c r="E99" s="199"/>
      <c r="F99" s="199"/>
      <c r="G99" s="199"/>
      <c r="H99" s="199"/>
      <c r="I99" s="199"/>
      <c r="J99" s="1"/>
      <c r="K99" s="103">
        <v>2026</v>
      </c>
      <c r="L99" s="104">
        <f>COUNTIF(O30:O90,"&gt;0")</f>
        <v>0</v>
      </c>
      <c r="M99" s="105">
        <f>+S21</f>
        <v>0</v>
      </c>
      <c r="N99" s="105">
        <f>+O91</f>
        <v>0</v>
      </c>
      <c r="O99" s="106">
        <f>IF($M99&gt;$N99,$N99,$M99)</f>
        <v>0</v>
      </c>
      <c r="P99" s="1"/>
      <c r="Q99" s="1"/>
      <c r="ALR99" s="1"/>
      <c r="ALS99" s="1"/>
      <c r="ALT99" s="1"/>
      <c r="ALU99" s="1"/>
      <c r="ALV99" s="1"/>
    </row>
    <row r="100" spans="1:1010" ht="15" customHeight="1" x14ac:dyDescent="0.25">
      <c r="A100" s="2"/>
      <c r="C100" s="199"/>
      <c r="D100" s="199"/>
      <c r="E100" s="199"/>
      <c r="F100" s="199"/>
      <c r="G100" s="199"/>
      <c r="H100" s="199"/>
      <c r="I100" s="199"/>
      <c r="J100" s="1"/>
      <c r="K100" s="100" t="s">
        <v>69</v>
      </c>
      <c r="L100" s="107">
        <f>SUM(L99)</f>
        <v>0</v>
      </c>
      <c r="M100" s="108">
        <f>SUM(M99)</f>
        <v>0</v>
      </c>
      <c r="N100" s="108">
        <f>SUM(N99)</f>
        <v>0</v>
      </c>
      <c r="O100" s="109">
        <f>SUM(O99)</f>
        <v>0</v>
      </c>
      <c r="P100" s="1"/>
      <c r="Q100" s="1"/>
      <c r="ALR100" s="1"/>
      <c r="ALS100" s="1"/>
      <c r="ALT100" s="1"/>
      <c r="ALU100" s="1"/>
      <c r="ALV100" s="1"/>
    </row>
    <row r="101" spans="1:1010" ht="15" customHeight="1" x14ac:dyDescent="0.25">
      <c r="A101" s="2"/>
      <c r="C101" s="199"/>
      <c r="D101" s="199"/>
      <c r="E101" s="199"/>
      <c r="F101" s="199"/>
      <c r="G101" s="199"/>
      <c r="H101" s="199"/>
      <c r="I101" s="199"/>
      <c r="J101" s="1"/>
      <c r="M101" s="1"/>
      <c r="N101" s="1"/>
      <c r="O101" s="1"/>
      <c r="P101" s="1"/>
      <c r="Q101" s="1"/>
      <c r="ALR101" s="1"/>
      <c r="ALS101" s="1"/>
      <c r="ALT101" s="1"/>
      <c r="ALU101" s="1"/>
      <c r="ALV101" s="1"/>
    </row>
    <row r="102" spans="1:1010" x14ac:dyDescent="0.25">
      <c r="A102" s="2"/>
      <c r="M102" s="1"/>
      <c r="N102" s="1"/>
      <c r="O102" s="1"/>
      <c r="P102" s="1"/>
      <c r="Q102" s="1"/>
      <c r="ALU102" s="1"/>
      <c r="ALV102" s="1"/>
    </row>
    <row r="103" spans="1:1010" x14ac:dyDescent="0.25">
      <c r="A103" s="2"/>
      <c r="M103" s="1"/>
      <c r="N103" s="1"/>
      <c r="O103" s="1"/>
      <c r="P103" s="1"/>
      <c r="Q103" s="1"/>
      <c r="ALV103" s="1"/>
    </row>
    <row r="104" spans="1:1010" x14ac:dyDescent="0.25">
      <c r="A104" s="2"/>
      <c r="K104" s="1"/>
      <c r="L104" s="1"/>
      <c r="M104" s="1"/>
      <c r="N104" s="1"/>
      <c r="P104" s="1"/>
      <c r="Q104" s="1"/>
      <c r="ALV104" s="1"/>
    </row>
    <row r="105" spans="1:1010" x14ac:dyDescent="0.25">
      <c r="A105" s="2"/>
      <c r="J105" s="1"/>
      <c r="K105" s="1"/>
      <c r="L105" s="1"/>
      <c r="M105" s="1"/>
      <c r="N105" s="1"/>
      <c r="ALV105" s="1"/>
    </row>
    <row r="106" spans="1:1010" x14ac:dyDescent="0.25">
      <c r="A106" s="2"/>
      <c r="J106" s="1"/>
      <c r="K106" s="1"/>
      <c r="L106" s="1"/>
      <c r="M106" s="1"/>
      <c r="N106" s="1"/>
      <c r="ALV106" s="1"/>
    </row>
    <row r="107" spans="1:1010" x14ac:dyDescent="0.25">
      <c r="A107" s="2"/>
      <c r="J107" s="1"/>
      <c r="K107" s="1"/>
      <c r="L107" s="1"/>
      <c r="M107" s="1"/>
      <c r="N107" s="1"/>
      <c r="ALV107" s="1"/>
    </row>
    <row r="108" spans="1:1010" x14ac:dyDescent="0.25">
      <c r="A108" s="2"/>
      <c r="J108" s="1"/>
      <c r="ALV108" s="1"/>
    </row>
    <row r="109" spans="1:1010" ht="23.25" x14ac:dyDescent="0.25">
      <c r="A109" s="2"/>
      <c r="K109" s="110"/>
      <c r="L109" s="110"/>
      <c r="M109" s="110"/>
      <c r="N109" s="110"/>
      <c r="O109" s="110"/>
      <c r="ALV109" s="1"/>
    </row>
    <row r="110" spans="1:1010" ht="23.25" customHeight="1" x14ac:dyDescent="0.25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P110" s="110"/>
      <c r="Q110" s="110"/>
      <c r="R110" s="110"/>
      <c r="S110" s="110"/>
      <c r="T110" s="110"/>
      <c r="U110" s="110"/>
      <c r="V110" s="110"/>
      <c r="W110" s="110"/>
      <c r="ALV110" s="1"/>
    </row>
  </sheetData>
  <sheetProtection algorithmName="SHA-512" hashValue="x7u1uEppuCbyp5tmfKGtoSNVhaf6NQepNvalPxyCRZSB75HG88LSuSHUnKkOFs9HLchQwF5CJsV/WJ5UHctAqQ==" saltValue="aia5xpWMKsuePSLiBkBOXw==" spinCount="100000" sheet="1" objects="1" scenarios="1"/>
  <mergeCells count="57">
    <mergeCell ref="V5:W5"/>
    <mergeCell ref="A91:B91"/>
    <mergeCell ref="C96:I96"/>
    <mergeCell ref="C97:I97"/>
    <mergeCell ref="C98:I101"/>
    <mergeCell ref="J28:J29"/>
    <mergeCell ref="K28:K29"/>
    <mergeCell ref="L28:M28"/>
    <mergeCell ref="N28:N29"/>
    <mergeCell ref="O28:O29"/>
    <mergeCell ref="A8:M8"/>
    <mergeCell ref="N8:R8"/>
    <mergeCell ref="Q27:Q29"/>
    <mergeCell ref="A28:A29"/>
    <mergeCell ref="B28:B29"/>
    <mergeCell ref="C28:C29"/>
    <mergeCell ref="Z9:Z10"/>
    <mergeCell ref="S9:T9"/>
    <mergeCell ref="U9:U10"/>
    <mergeCell ref="V9:V10"/>
    <mergeCell ref="X9:Y9"/>
    <mergeCell ref="G22:G23"/>
    <mergeCell ref="H22:I22"/>
    <mergeCell ref="A27:K27"/>
    <mergeCell ref="L27:O27"/>
    <mergeCell ref="P27:P29"/>
    <mergeCell ref="D28:E28"/>
    <mergeCell ref="F28:F29"/>
    <mergeCell ref="G28:G29"/>
    <mergeCell ref="H28:H29"/>
    <mergeCell ref="I28:I29"/>
    <mergeCell ref="Z8:AB8"/>
    <mergeCell ref="A9:A10"/>
    <mergeCell ref="B9:B10"/>
    <mergeCell ref="C9:C10"/>
    <mergeCell ref="D9:D10"/>
    <mergeCell ref="E9:F9"/>
    <mergeCell ref="G9:G10"/>
    <mergeCell ref="H9:H10"/>
    <mergeCell ref="I9:I10"/>
    <mergeCell ref="J9:J10"/>
    <mergeCell ref="K9:K10"/>
    <mergeCell ref="L9:L10"/>
    <mergeCell ref="M9:M10"/>
    <mergeCell ref="N9:Q9"/>
    <mergeCell ref="AA9:AB9"/>
    <mergeCell ref="R9:R10"/>
    <mergeCell ref="D3:P3"/>
    <mergeCell ref="D4:U4"/>
    <mergeCell ref="D5:Q5"/>
    <mergeCell ref="S5:U5"/>
    <mergeCell ref="B6:K6"/>
    <mergeCell ref="A1:B1"/>
    <mergeCell ref="C1:Q1"/>
    <mergeCell ref="V1:W1"/>
    <mergeCell ref="D2:P2"/>
    <mergeCell ref="S2:U2"/>
  </mergeCells>
  <pageMargins left="0.196527777777778" right="0.196527777777778" top="0.35416666666666702" bottom="0.31527777777777799" header="0.511811023622047" footer="0.15763888888888899"/>
  <pageSetup paperSize="8" scale="57" fitToHeight="0" orientation="landscape" r:id="rId1"/>
  <headerFooter>
    <oddFooter>&amp;Rpáxina &amp;P de &amp;N</oddFooter>
  </headerFooter>
  <rowBreaks count="1" manualBreakCount="1">
    <brk id="2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6FEF626-ACC2-415C-9AC9-4EC1438B623E}">
          <x14:formula1>
            <xm:f>despregables!$A$17:$A$19</xm:f>
          </x14:formula1>
          <x14:formula2>
            <xm:f>0</xm:f>
          </x14:formula2>
          <xm:sqref>M11:M20</xm:sqref>
        </x14:dataValidation>
        <x14:dataValidation type="list" allowBlank="1" showInputMessage="1" showErrorMessage="1" xr:uid="{9EFF4EF9-B9AB-4A62-8F29-27BAC9F9605B}">
          <x14:formula1>
            <xm:f>despregables!$A$12:$A$15</xm:f>
          </x14:formula1>
          <x14:formula2>
            <xm:f>0</xm:f>
          </x14:formula2>
          <xm:sqref>H30:H90 I11:I20</xm:sqref>
        </x14:dataValidation>
        <x14:dataValidation type="list" allowBlank="1" showInputMessage="1" showErrorMessage="1" xr:uid="{02661E56-F8C6-48E1-BE8B-8A133C4EF5B2}">
          <x14:formula1>
            <xm:f>despregables!$A$6:$A$9</xm:f>
          </x14:formula1>
          <x14:formula2>
            <xm:f>0</xm:f>
          </x14:formula2>
          <xm:sqref>G30:G90 H11:H20</xm:sqref>
        </x14:dataValidation>
        <x14:dataValidation type="list" allowBlank="1" showInputMessage="1" showErrorMessage="1" xr:uid="{CD670DAA-F395-4B4C-8B52-7C0E475A5A02}">
          <x14:formula1>
            <xm:f>despregables!$B$2:$B$7</xm:f>
          </x14:formula1>
          <xm:sqref>E11:E20 D30:D90</xm:sqref>
        </x14:dataValidation>
        <x14:dataValidation type="list" allowBlank="1" showInputMessage="1" showErrorMessage="1" xr:uid="{DF4C18D1-06E3-4EAA-B4D2-088596F8C0BC}">
          <x14:formula1>
            <xm:f>despregables!A2:A4</xm:f>
          </x14:formula1>
          <x14:formula2>
            <xm:f>0</xm:f>
          </x14:formula2>
          <xm:sqref>S3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zoomScale="110" zoomScaleNormal="110" workbookViewId="0"/>
  </sheetViews>
  <sheetFormatPr baseColWidth="10" defaultColWidth="8.85546875" defaultRowHeight="15" customHeight="1" x14ac:dyDescent="0.25"/>
  <cols>
    <col min="1" max="1025" width="10.7109375" customWidth="1"/>
  </cols>
  <sheetData>
    <row r="1" spans="1:4" ht="15" customHeight="1" x14ac:dyDescent="0.25">
      <c r="A1" s="111">
        <v>40574</v>
      </c>
      <c r="B1">
        <v>1</v>
      </c>
      <c r="C1">
        <v>31</v>
      </c>
      <c r="D1">
        <v>-1</v>
      </c>
    </row>
    <row r="2" spans="1:4" ht="15" customHeight="1" x14ac:dyDescent="0.25">
      <c r="A2" s="111">
        <v>40602</v>
      </c>
      <c r="B2">
        <v>2</v>
      </c>
      <c r="C2">
        <v>29</v>
      </c>
      <c r="D2">
        <v>1</v>
      </c>
    </row>
    <row r="3" spans="1:4" ht="15" customHeight="1" x14ac:dyDescent="0.25">
      <c r="A3" s="111">
        <v>40633</v>
      </c>
      <c r="B3">
        <v>3</v>
      </c>
      <c r="C3">
        <v>31</v>
      </c>
      <c r="D3">
        <v>-1</v>
      </c>
    </row>
    <row r="4" spans="1:4" ht="15" customHeight="1" x14ac:dyDescent="0.25">
      <c r="A4" s="111">
        <v>40634</v>
      </c>
      <c r="B4">
        <v>4</v>
      </c>
      <c r="D4">
        <v>0</v>
      </c>
    </row>
    <row r="5" spans="1:4" ht="15" customHeight="1" x14ac:dyDescent="0.25">
      <c r="A5" s="111">
        <v>40694</v>
      </c>
      <c r="B5">
        <v>5</v>
      </c>
      <c r="C5">
        <v>31</v>
      </c>
      <c r="D5">
        <v>-1</v>
      </c>
    </row>
    <row r="6" spans="1:4" ht="15" customHeight="1" x14ac:dyDescent="0.25">
      <c r="A6" s="111">
        <v>40695</v>
      </c>
      <c r="B6">
        <v>6</v>
      </c>
      <c r="D6">
        <v>0</v>
      </c>
    </row>
    <row r="7" spans="1:4" ht="15" customHeight="1" x14ac:dyDescent="0.25">
      <c r="A7" s="111">
        <v>40755</v>
      </c>
      <c r="B7">
        <v>7</v>
      </c>
      <c r="C7">
        <v>31</v>
      </c>
      <c r="D7">
        <v>-1</v>
      </c>
    </row>
    <row r="8" spans="1:4" ht="15" customHeight="1" x14ac:dyDescent="0.25">
      <c r="A8" s="111">
        <v>40786</v>
      </c>
      <c r="B8">
        <v>8</v>
      </c>
      <c r="C8">
        <v>31</v>
      </c>
      <c r="D8">
        <v>-1</v>
      </c>
    </row>
    <row r="9" spans="1:4" ht="15" customHeight="1" x14ac:dyDescent="0.25">
      <c r="A9" s="111">
        <v>40787</v>
      </c>
      <c r="B9">
        <v>9</v>
      </c>
      <c r="D9">
        <v>0</v>
      </c>
    </row>
    <row r="10" spans="1:4" ht="15" customHeight="1" x14ac:dyDescent="0.25">
      <c r="A10" s="111">
        <v>40847</v>
      </c>
      <c r="B10">
        <v>10</v>
      </c>
      <c r="C10">
        <v>31</v>
      </c>
      <c r="D10">
        <v>-1</v>
      </c>
    </row>
    <row r="11" spans="1:4" ht="15" customHeight="1" x14ac:dyDescent="0.25">
      <c r="A11" s="111">
        <v>40848</v>
      </c>
      <c r="B11">
        <v>11</v>
      </c>
      <c r="D11">
        <v>0</v>
      </c>
    </row>
    <row r="12" spans="1:4" ht="15" customHeight="1" x14ac:dyDescent="0.25">
      <c r="A12" s="111">
        <v>40908</v>
      </c>
      <c r="B12">
        <v>12</v>
      </c>
      <c r="C12">
        <v>31</v>
      </c>
      <c r="D12">
        <v>-1</v>
      </c>
    </row>
  </sheetData>
  <sheetProtection password="CC5C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zoomScale="110" zoomScaleNormal="110" workbookViewId="0">
      <selection activeCell="B9" sqref="B2:B9"/>
    </sheetView>
  </sheetViews>
  <sheetFormatPr baseColWidth="10" defaultColWidth="11.42578125" defaultRowHeight="15" customHeight="1" x14ac:dyDescent="0.25"/>
  <cols>
    <col min="1" max="1" width="15.85546875" customWidth="1"/>
    <col min="2" max="2" width="19.85546875" customWidth="1"/>
    <col min="3" max="3" width="15.28515625" customWidth="1"/>
    <col min="4" max="4" width="56.42578125" customWidth="1"/>
    <col min="5" max="5" width="46" customWidth="1"/>
  </cols>
  <sheetData>
    <row r="1" spans="1:5" ht="15" customHeight="1" x14ac:dyDescent="0.3">
      <c r="A1" s="112" t="s">
        <v>70</v>
      </c>
      <c r="B1" s="112" t="s">
        <v>71</v>
      </c>
      <c r="C1" s="112" t="s">
        <v>72</v>
      </c>
      <c r="D1" s="113" t="s">
        <v>73</v>
      </c>
      <c r="E1" s="113" t="s">
        <v>74</v>
      </c>
    </row>
    <row r="2" spans="1:5" ht="15" customHeight="1" x14ac:dyDescent="0.3">
      <c r="A2" t="s">
        <v>75</v>
      </c>
      <c r="C2" s="114" t="s">
        <v>76</v>
      </c>
      <c r="D2" s="115" t="s">
        <v>77</v>
      </c>
      <c r="E2" s="114" t="s">
        <v>78</v>
      </c>
    </row>
    <row r="3" spans="1:5" ht="15" customHeight="1" x14ac:dyDescent="0.3">
      <c r="A3" s="116" t="s">
        <v>6</v>
      </c>
      <c r="B3" t="s">
        <v>83</v>
      </c>
      <c r="C3" s="116" t="s">
        <v>79</v>
      </c>
      <c r="D3" s="117" t="s">
        <v>80</v>
      </c>
      <c r="E3" s="118" t="s">
        <v>81</v>
      </c>
    </row>
    <row r="4" spans="1:5" ht="15" customHeight="1" x14ac:dyDescent="0.3">
      <c r="A4" s="116" t="s">
        <v>82</v>
      </c>
      <c r="B4" s="116" t="s">
        <v>88</v>
      </c>
      <c r="C4" s="116" t="s">
        <v>84</v>
      </c>
      <c r="D4" s="117" t="s">
        <v>85</v>
      </c>
      <c r="E4" s="118" t="s">
        <v>86</v>
      </c>
    </row>
    <row r="5" spans="1:5" ht="15" customHeight="1" x14ac:dyDescent="0.3">
      <c r="A5" s="112" t="s">
        <v>87</v>
      </c>
      <c r="B5" s="116" t="s">
        <v>96</v>
      </c>
      <c r="C5" s="116" t="s">
        <v>89</v>
      </c>
      <c r="E5" s="118" t="s">
        <v>90</v>
      </c>
    </row>
    <row r="6" spans="1:5" ht="15" customHeight="1" x14ac:dyDescent="0.3">
      <c r="B6" s="116" t="s">
        <v>91</v>
      </c>
      <c r="C6" s="116"/>
      <c r="E6" s="118" t="s">
        <v>92</v>
      </c>
    </row>
    <row r="7" spans="1:5" ht="15" customHeight="1" x14ac:dyDescent="0.3">
      <c r="A7" s="116" t="s">
        <v>93</v>
      </c>
      <c r="B7" s="116" t="s">
        <v>94</v>
      </c>
      <c r="C7" s="116"/>
    </row>
    <row r="8" spans="1:5" ht="15" customHeight="1" x14ac:dyDescent="0.3">
      <c r="A8" s="116" t="s">
        <v>95</v>
      </c>
      <c r="B8" s="116"/>
    </row>
    <row r="9" spans="1:5" ht="15" customHeight="1" x14ac:dyDescent="0.3">
      <c r="A9" s="116" t="s">
        <v>97</v>
      </c>
      <c r="B9" s="119" t="s">
        <v>167</v>
      </c>
      <c r="C9" s="116"/>
    </row>
    <row r="10" spans="1:5" ht="15" customHeight="1" x14ac:dyDescent="0.3">
      <c r="A10" s="116"/>
      <c r="C10" s="116"/>
    </row>
    <row r="11" spans="1:5" ht="15" customHeight="1" x14ac:dyDescent="0.3">
      <c r="A11" s="112" t="s">
        <v>98</v>
      </c>
    </row>
    <row r="12" spans="1:5" ht="15" customHeight="1" x14ac:dyDescent="0.3">
      <c r="A12" s="114"/>
    </row>
    <row r="13" spans="1:5" ht="15" customHeight="1" x14ac:dyDescent="0.3">
      <c r="A13" s="116" t="s">
        <v>88</v>
      </c>
    </row>
    <row r="14" spans="1:5" ht="15" customHeight="1" x14ac:dyDescent="0.3">
      <c r="A14" s="116" t="s">
        <v>99</v>
      </c>
      <c r="C14" s="120">
        <v>43889</v>
      </c>
    </row>
    <row r="15" spans="1:5" ht="15" customHeight="1" x14ac:dyDescent="0.3">
      <c r="A15" s="116" t="s">
        <v>100</v>
      </c>
    </row>
    <row r="16" spans="1:5" ht="15" customHeight="1" x14ac:dyDescent="0.3">
      <c r="A16" s="112" t="s">
        <v>101</v>
      </c>
    </row>
    <row r="18" spans="1:1" ht="15" customHeight="1" x14ac:dyDescent="0.25">
      <c r="A18" t="s">
        <v>45</v>
      </c>
    </row>
    <row r="19" spans="1:1" ht="15" customHeight="1" x14ac:dyDescent="0.25">
      <c r="A19" t="s">
        <v>47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5"/>
  <sheetViews>
    <sheetView zoomScale="110" zoomScaleNormal="110" workbookViewId="0">
      <selection sqref="A1:C1"/>
    </sheetView>
  </sheetViews>
  <sheetFormatPr baseColWidth="10" defaultColWidth="11.42578125" defaultRowHeight="15" customHeight="1" x14ac:dyDescent="0.25"/>
  <cols>
    <col min="2" max="3" width="12.7109375" customWidth="1"/>
    <col min="6" max="6" width="12.7109375" customWidth="1"/>
    <col min="9" max="9" width="13.140625" customWidth="1"/>
    <col min="12" max="12" width="13.85546875" customWidth="1"/>
    <col min="15" max="15" width="13.7109375" customWidth="1"/>
    <col min="18" max="18" width="14.42578125" customWidth="1"/>
  </cols>
  <sheetData>
    <row r="1" spans="1:18" ht="34.5" customHeight="1" x14ac:dyDescent="0.25">
      <c r="A1" s="207" t="s">
        <v>102</v>
      </c>
      <c r="B1" s="207"/>
      <c r="C1" s="207"/>
      <c r="D1" s="202" t="s">
        <v>103</v>
      </c>
      <c r="E1" s="202"/>
      <c r="F1" s="202"/>
      <c r="G1" s="202" t="s">
        <v>104</v>
      </c>
      <c r="H1" s="202"/>
      <c r="I1" s="202"/>
      <c r="J1" s="208" t="s">
        <v>105</v>
      </c>
      <c r="K1" s="208"/>
      <c r="L1" s="208"/>
      <c r="M1" s="207" t="s">
        <v>106</v>
      </c>
      <c r="N1" s="207"/>
      <c r="O1" s="207"/>
      <c r="P1" s="202" t="s">
        <v>107</v>
      </c>
      <c r="Q1" s="202"/>
      <c r="R1" s="202"/>
    </row>
    <row r="2" spans="1:18" x14ac:dyDescent="0.25">
      <c r="A2" s="121" t="s">
        <v>108</v>
      </c>
      <c r="B2" s="122" t="s">
        <v>109</v>
      </c>
      <c r="C2" s="123" t="s">
        <v>110</v>
      </c>
      <c r="D2" s="124" t="s">
        <v>108</v>
      </c>
      <c r="E2" s="125" t="s">
        <v>109</v>
      </c>
      <c r="F2" s="126" t="s">
        <v>110</v>
      </c>
      <c r="G2" s="124" t="s">
        <v>108</v>
      </c>
      <c r="H2" s="125" t="s">
        <v>109</v>
      </c>
      <c r="I2" s="126" t="s">
        <v>110</v>
      </c>
      <c r="J2" s="124" t="s">
        <v>108</v>
      </c>
      <c r="K2" s="125" t="s">
        <v>109</v>
      </c>
      <c r="L2" s="127" t="s">
        <v>111</v>
      </c>
      <c r="M2" s="121" t="s">
        <v>108</v>
      </c>
      <c r="N2" s="122" t="s">
        <v>109</v>
      </c>
      <c r="O2" s="123" t="s">
        <v>110</v>
      </c>
      <c r="P2" s="124" t="s">
        <v>108</v>
      </c>
      <c r="Q2" s="125" t="s">
        <v>109</v>
      </c>
      <c r="R2" s="126" t="s">
        <v>110</v>
      </c>
    </row>
    <row r="3" spans="1:18" x14ac:dyDescent="0.25">
      <c r="A3" s="128">
        <v>1</v>
      </c>
      <c r="B3" s="129">
        <v>1.3333333333333299</v>
      </c>
      <c r="C3" s="130">
        <v>6.6666666666666696</v>
      </c>
      <c r="D3" s="131">
        <v>16</v>
      </c>
      <c r="E3" s="132">
        <v>24</v>
      </c>
      <c r="F3" s="133">
        <v>106.67</v>
      </c>
      <c r="G3" s="131">
        <v>31</v>
      </c>
      <c r="H3" s="134">
        <v>84.67</v>
      </c>
      <c r="I3" s="135">
        <v>206.67</v>
      </c>
      <c r="J3" s="131">
        <v>46</v>
      </c>
      <c r="K3" s="132">
        <v>153.33000000000001</v>
      </c>
      <c r="L3" s="136">
        <v>306.67</v>
      </c>
      <c r="M3" s="128">
        <v>61</v>
      </c>
      <c r="N3" s="129">
        <v>203.33</v>
      </c>
      <c r="O3" s="130">
        <v>406.67</v>
      </c>
      <c r="P3" s="131">
        <v>76</v>
      </c>
      <c r="Q3" s="132">
        <v>253.33</v>
      </c>
      <c r="R3" s="133">
        <v>506.67</v>
      </c>
    </row>
    <row r="4" spans="1:18" x14ac:dyDescent="0.25">
      <c r="A4" s="137">
        <v>2</v>
      </c>
      <c r="B4" s="129">
        <v>2.6666666666666701</v>
      </c>
      <c r="C4" s="130">
        <v>13.3333333333333</v>
      </c>
      <c r="D4" s="138">
        <v>17</v>
      </c>
      <c r="E4" s="132">
        <v>28</v>
      </c>
      <c r="F4" s="133">
        <v>113.34</v>
      </c>
      <c r="G4" s="138">
        <v>32</v>
      </c>
      <c r="H4" s="134">
        <v>89.34</v>
      </c>
      <c r="I4" s="135">
        <v>213.34</v>
      </c>
      <c r="J4" s="138">
        <v>47</v>
      </c>
      <c r="K4" s="132">
        <v>156.66</v>
      </c>
      <c r="L4" s="136">
        <v>313.33999999999997</v>
      </c>
      <c r="M4" s="137">
        <v>62</v>
      </c>
      <c r="N4" s="129">
        <v>206.66</v>
      </c>
      <c r="O4" s="130">
        <v>413.34</v>
      </c>
      <c r="P4" s="138">
        <v>77</v>
      </c>
      <c r="Q4" s="132">
        <v>256.66000000000003</v>
      </c>
      <c r="R4" s="133">
        <v>513.34</v>
      </c>
    </row>
    <row r="5" spans="1:18" x14ac:dyDescent="0.25">
      <c r="A5" s="128">
        <v>3</v>
      </c>
      <c r="B5" s="129">
        <v>4</v>
      </c>
      <c r="C5" s="130">
        <v>20</v>
      </c>
      <c r="D5" s="138">
        <v>18</v>
      </c>
      <c r="E5" s="132">
        <v>32</v>
      </c>
      <c r="F5" s="133">
        <v>120.01</v>
      </c>
      <c r="G5" s="138">
        <v>33</v>
      </c>
      <c r="H5" s="134">
        <v>94.01</v>
      </c>
      <c r="I5" s="135">
        <v>220.01</v>
      </c>
      <c r="J5" s="138">
        <v>48</v>
      </c>
      <c r="K5" s="132">
        <v>159.99</v>
      </c>
      <c r="L5" s="136">
        <v>320.01</v>
      </c>
      <c r="M5" s="128">
        <v>63</v>
      </c>
      <c r="N5" s="129">
        <v>209.99</v>
      </c>
      <c r="O5" s="130">
        <v>420.01</v>
      </c>
      <c r="P5" s="138">
        <v>78</v>
      </c>
      <c r="Q5" s="132">
        <v>259.99</v>
      </c>
      <c r="R5" s="133">
        <v>520.01</v>
      </c>
    </row>
    <row r="6" spans="1:18" x14ac:dyDescent="0.25">
      <c r="A6" s="137">
        <v>4</v>
      </c>
      <c r="B6" s="129">
        <v>5.3333333333333304</v>
      </c>
      <c r="C6" s="130">
        <v>26.6666666666667</v>
      </c>
      <c r="D6" s="138">
        <v>19</v>
      </c>
      <c r="E6" s="132">
        <v>36</v>
      </c>
      <c r="F6" s="133">
        <v>126.68</v>
      </c>
      <c r="G6" s="138">
        <v>34</v>
      </c>
      <c r="H6" s="134">
        <v>98.68</v>
      </c>
      <c r="I6" s="135">
        <v>226.68</v>
      </c>
      <c r="J6" s="138">
        <v>49</v>
      </c>
      <c r="K6" s="132">
        <v>163.32</v>
      </c>
      <c r="L6" s="136">
        <v>326.68</v>
      </c>
      <c r="M6" s="137">
        <v>64</v>
      </c>
      <c r="N6" s="129">
        <v>213.32</v>
      </c>
      <c r="O6" s="130">
        <v>426.68</v>
      </c>
      <c r="P6" s="138">
        <v>79</v>
      </c>
      <c r="Q6" s="132">
        <v>263.32</v>
      </c>
      <c r="R6" s="133">
        <v>526.67999999999995</v>
      </c>
    </row>
    <row r="7" spans="1:18" x14ac:dyDescent="0.25">
      <c r="A7" s="128">
        <v>5</v>
      </c>
      <c r="B7" s="129">
        <v>6.6666666666666696</v>
      </c>
      <c r="C7" s="130">
        <v>33.3333333333333</v>
      </c>
      <c r="D7" s="138">
        <v>20</v>
      </c>
      <c r="E7" s="132">
        <v>40</v>
      </c>
      <c r="F7" s="133">
        <v>133.35</v>
      </c>
      <c r="G7" s="138">
        <v>35</v>
      </c>
      <c r="H7" s="134">
        <v>103.35</v>
      </c>
      <c r="I7" s="135">
        <v>233.35</v>
      </c>
      <c r="J7" s="138">
        <v>50</v>
      </c>
      <c r="K7" s="132">
        <v>166.65</v>
      </c>
      <c r="L7" s="136">
        <v>333.35</v>
      </c>
      <c r="M7" s="128">
        <v>65</v>
      </c>
      <c r="N7" s="129">
        <v>216.65</v>
      </c>
      <c r="O7" s="130">
        <v>433.35</v>
      </c>
      <c r="P7" s="138">
        <v>80</v>
      </c>
      <c r="Q7" s="132">
        <v>266.64999999999998</v>
      </c>
      <c r="R7" s="133">
        <v>533.35</v>
      </c>
    </row>
    <row r="8" spans="1:18" x14ac:dyDescent="0.25">
      <c r="A8" s="137">
        <v>6</v>
      </c>
      <c r="B8" s="129">
        <v>8</v>
      </c>
      <c r="C8" s="130">
        <v>40</v>
      </c>
      <c r="D8" s="138">
        <v>21</v>
      </c>
      <c r="E8" s="132">
        <v>44</v>
      </c>
      <c r="F8" s="133">
        <v>140.02000000000001</v>
      </c>
      <c r="G8" s="138">
        <v>36</v>
      </c>
      <c r="H8" s="134">
        <v>108.02</v>
      </c>
      <c r="I8" s="135">
        <v>240.02</v>
      </c>
      <c r="J8" s="138">
        <v>51</v>
      </c>
      <c r="K8" s="132">
        <v>169.98</v>
      </c>
      <c r="L8" s="136">
        <v>340.02</v>
      </c>
      <c r="M8" s="137">
        <v>66</v>
      </c>
      <c r="N8" s="129">
        <v>219.98</v>
      </c>
      <c r="O8" s="130">
        <v>440.02</v>
      </c>
      <c r="P8" s="138">
        <v>81</v>
      </c>
      <c r="Q8" s="132">
        <v>269.98</v>
      </c>
      <c r="R8" s="133">
        <v>540.02</v>
      </c>
    </row>
    <row r="9" spans="1:18" x14ac:dyDescent="0.25">
      <c r="A9" s="128">
        <v>7</v>
      </c>
      <c r="B9" s="129">
        <v>9.3333333333333304</v>
      </c>
      <c r="C9" s="130">
        <v>46.6666666666667</v>
      </c>
      <c r="D9" s="138">
        <v>22</v>
      </c>
      <c r="E9" s="132">
        <v>48</v>
      </c>
      <c r="F9" s="133">
        <v>146.69</v>
      </c>
      <c r="G9" s="138">
        <v>37</v>
      </c>
      <c r="H9" s="134">
        <v>112.69</v>
      </c>
      <c r="I9" s="135">
        <v>246.69</v>
      </c>
      <c r="J9" s="138">
        <v>52</v>
      </c>
      <c r="K9" s="132">
        <v>173.31</v>
      </c>
      <c r="L9" s="136">
        <v>346.69</v>
      </c>
      <c r="M9" s="128">
        <v>67</v>
      </c>
      <c r="N9" s="129">
        <v>223.31</v>
      </c>
      <c r="O9" s="130">
        <v>446.69</v>
      </c>
      <c r="P9" s="138">
        <v>82</v>
      </c>
      <c r="Q9" s="132">
        <v>273.31</v>
      </c>
      <c r="R9" s="133">
        <v>546.69000000000005</v>
      </c>
    </row>
    <row r="10" spans="1:18" x14ac:dyDescent="0.25">
      <c r="A10" s="137">
        <v>8</v>
      </c>
      <c r="B10" s="129">
        <v>10.6666666666667</v>
      </c>
      <c r="C10" s="130">
        <v>53.3333333333333</v>
      </c>
      <c r="D10" s="138">
        <v>23</v>
      </c>
      <c r="E10" s="132">
        <v>52</v>
      </c>
      <c r="F10" s="133">
        <v>153.36000000000001</v>
      </c>
      <c r="G10" s="138">
        <v>38</v>
      </c>
      <c r="H10" s="134">
        <v>117.36</v>
      </c>
      <c r="I10" s="135">
        <v>253.36</v>
      </c>
      <c r="J10" s="138">
        <v>53</v>
      </c>
      <c r="K10" s="132">
        <v>176.64</v>
      </c>
      <c r="L10" s="136">
        <v>353.36</v>
      </c>
      <c r="M10" s="137">
        <v>68</v>
      </c>
      <c r="N10" s="129">
        <v>226.64</v>
      </c>
      <c r="O10" s="130">
        <v>453.36</v>
      </c>
      <c r="P10" s="138">
        <v>83</v>
      </c>
      <c r="Q10" s="132">
        <v>276.64</v>
      </c>
      <c r="R10" s="133">
        <v>553.36</v>
      </c>
    </row>
    <row r="11" spans="1:18" x14ac:dyDescent="0.25">
      <c r="A11" s="128">
        <v>9</v>
      </c>
      <c r="B11" s="129">
        <v>12</v>
      </c>
      <c r="C11" s="130">
        <v>60</v>
      </c>
      <c r="D11" s="138">
        <v>24</v>
      </c>
      <c r="E11" s="132">
        <v>56</v>
      </c>
      <c r="F11" s="133">
        <v>160.03</v>
      </c>
      <c r="G11" s="138">
        <v>39</v>
      </c>
      <c r="H11" s="134">
        <v>122.03</v>
      </c>
      <c r="I11" s="135">
        <v>260.02999999999997</v>
      </c>
      <c r="J11" s="138">
        <v>54</v>
      </c>
      <c r="K11" s="132">
        <v>179.97</v>
      </c>
      <c r="L11" s="136">
        <v>360.03</v>
      </c>
      <c r="M11" s="128">
        <v>69</v>
      </c>
      <c r="N11" s="129">
        <v>229.97</v>
      </c>
      <c r="O11" s="130">
        <v>460.03</v>
      </c>
      <c r="P11" s="138">
        <v>84</v>
      </c>
      <c r="Q11" s="132">
        <v>279.97000000000003</v>
      </c>
      <c r="R11" s="133">
        <v>560.03</v>
      </c>
    </row>
    <row r="12" spans="1:18" x14ac:dyDescent="0.25">
      <c r="A12" s="137">
        <v>10</v>
      </c>
      <c r="B12" s="129">
        <v>13.3333333333333</v>
      </c>
      <c r="C12" s="130">
        <v>66.6666666666667</v>
      </c>
      <c r="D12" s="138">
        <v>25</v>
      </c>
      <c r="E12" s="132">
        <v>60</v>
      </c>
      <c r="F12" s="135">
        <v>166.7</v>
      </c>
      <c r="G12" s="138">
        <v>40</v>
      </c>
      <c r="H12" s="134">
        <v>126.7</v>
      </c>
      <c r="I12" s="135">
        <v>266.7</v>
      </c>
      <c r="J12" s="138">
        <v>55</v>
      </c>
      <c r="K12" s="134">
        <v>183.3</v>
      </c>
      <c r="L12" s="136">
        <v>366.7</v>
      </c>
      <c r="M12" s="137">
        <v>70</v>
      </c>
      <c r="N12" s="129">
        <v>233.3</v>
      </c>
      <c r="O12" s="130">
        <v>466.7</v>
      </c>
      <c r="P12" s="138">
        <v>85</v>
      </c>
      <c r="Q12" s="132">
        <v>283.3</v>
      </c>
      <c r="R12" s="135">
        <v>566.70000000000005</v>
      </c>
    </row>
    <row r="13" spans="1:18" x14ac:dyDescent="0.25">
      <c r="A13" s="128">
        <v>11</v>
      </c>
      <c r="B13" s="129">
        <v>14.6666666666667</v>
      </c>
      <c r="C13" s="130">
        <v>73.3333333333333</v>
      </c>
      <c r="D13" s="138">
        <v>26</v>
      </c>
      <c r="E13" s="132">
        <v>64</v>
      </c>
      <c r="F13" s="133">
        <v>173.37</v>
      </c>
      <c r="G13" s="138">
        <v>41</v>
      </c>
      <c r="H13" s="134">
        <v>131.37</v>
      </c>
      <c r="I13" s="135">
        <v>273.37</v>
      </c>
      <c r="J13" s="138">
        <v>56</v>
      </c>
      <c r="K13" s="132">
        <v>186.63</v>
      </c>
      <c r="L13" s="136">
        <v>373.37</v>
      </c>
      <c r="M13" s="128">
        <v>71</v>
      </c>
      <c r="N13" s="129">
        <v>236.63</v>
      </c>
      <c r="O13" s="130">
        <v>473.37</v>
      </c>
      <c r="P13" s="138">
        <v>86</v>
      </c>
      <c r="Q13" s="132">
        <v>286.63</v>
      </c>
      <c r="R13" s="133">
        <v>573.37</v>
      </c>
    </row>
    <row r="14" spans="1:18" x14ac:dyDescent="0.25">
      <c r="A14" s="137">
        <v>12</v>
      </c>
      <c r="B14" s="129">
        <v>16</v>
      </c>
      <c r="C14" s="130">
        <v>80</v>
      </c>
      <c r="D14" s="138">
        <v>27</v>
      </c>
      <c r="E14" s="132">
        <v>68</v>
      </c>
      <c r="F14" s="133">
        <v>180.04</v>
      </c>
      <c r="G14" s="138">
        <v>42</v>
      </c>
      <c r="H14" s="134">
        <v>136.04</v>
      </c>
      <c r="I14" s="135">
        <v>280.04000000000002</v>
      </c>
      <c r="J14" s="138">
        <v>57</v>
      </c>
      <c r="K14" s="132">
        <v>189.96</v>
      </c>
      <c r="L14" s="136">
        <v>380.04</v>
      </c>
      <c r="M14" s="137">
        <v>72</v>
      </c>
      <c r="N14" s="129">
        <v>239.96</v>
      </c>
      <c r="O14" s="130">
        <v>480.04</v>
      </c>
      <c r="P14" s="138">
        <v>87</v>
      </c>
      <c r="Q14" s="132">
        <v>289.95999999999998</v>
      </c>
      <c r="R14" s="133">
        <v>580.04</v>
      </c>
    </row>
    <row r="15" spans="1:18" x14ac:dyDescent="0.25">
      <c r="A15" s="128">
        <v>13</v>
      </c>
      <c r="B15" s="129">
        <v>17.3333333333333</v>
      </c>
      <c r="C15" s="130">
        <v>86.6666666666667</v>
      </c>
      <c r="D15" s="138">
        <v>28</v>
      </c>
      <c r="E15" s="132">
        <v>72</v>
      </c>
      <c r="F15" s="133">
        <v>186.71</v>
      </c>
      <c r="G15" s="138">
        <v>43</v>
      </c>
      <c r="H15" s="134">
        <v>140.71</v>
      </c>
      <c r="I15" s="135">
        <v>286.70999999999998</v>
      </c>
      <c r="J15" s="138">
        <v>58</v>
      </c>
      <c r="K15" s="132">
        <v>193.29</v>
      </c>
      <c r="L15" s="136">
        <v>386.71</v>
      </c>
      <c r="M15" s="128">
        <v>73</v>
      </c>
      <c r="N15" s="129">
        <v>243.29</v>
      </c>
      <c r="O15" s="130">
        <v>486.71</v>
      </c>
      <c r="P15" s="138">
        <v>88</v>
      </c>
      <c r="Q15" s="132">
        <v>293.29000000000002</v>
      </c>
      <c r="R15" s="133">
        <v>586.71</v>
      </c>
    </row>
    <row r="16" spans="1:18" x14ac:dyDescent="0.25">
      <c r="A16" s="137">
        <v>14</v>
      </c>
      <c r="B16" s="129">
        <v>18.6666666666667</v>
      </c>
      <c r="C16" s="130">
        <v>93.3333333333333</v>
      </c>
      <c r="D16" s="138">
        <v>29</v>
      </c>
      <c r="E16" s="132">
        <v>76</v>
      </c>
      <c r="F16" s="133">
        <v>193.38</v>
      </c>
      <c r="G16" s="138">
        <v>44</v>
      </c>
      <c r="H16" s="134">
        <v>145.38</v>
      </c>
      <c r="I16" s="135">
        <v>293.38</v>
      </c>
      <c r="J16" s="138">
        <v>59</v>
      </c>
      <c r="K16" s="132">
        <v>196.62</v>
      </c>
      <c r="L16" s="136">
        <v>393.38</v>
      </c>
      <c r="M16" s="137">
        <v>74</v>
      </c>
      <c r="N16" s="129">
        <v>246.62</v>
      </c>
      <c r="O16" s="130">
        <v>493.38</v>
      </c>
      <c r="P16" s="138">
        <v>89</v>
      </c>
      <c r="Q16" s="132">
        <v>296.62</v>
      </c>
      <c r="R16" s="133">
        <v>593.38</v>
      </c>
    </row>
    <row r="17" spans="1:18" x14ac:dyDescent="0.25">
      <c r="A17" s="139">
        <v>15</v>
      </c>
      <c r="B17" s="140">
        <v>20</v>
      </c>
      <c r="C17" s="141">
        <v>100</v>
      </c>
      <c r="D17" s="142">
        <v>30</v>
      </c>
      <c r="E17" s="143">
        <v>80</v>
      </c>
      <c r="F17" s="144">
        <v>200</v>
      </c>
      <c r="G17" s="145">
        <v>45</v>
      </c>
      <c r="H17" s="146">
        <v>150.05000000000001</v>
      </c>
      <c r="I17" s="147">
        <v>300</v>
      </c>
      <c r="J17" s="145">
        <v>60</v>
      </c>
      <c r="K17" s="143">
        <v>200</v>
      </c>
      <c r="L17" s="148">
        <v>400</v>
      </c>
      <c r="M17" s="139">
        <v>75</v>
      </c>
      <c r="N17" s="140">
        <v>250</v>
      </c>
      <c r="O17" s="141">
        <v>500</v>
      </c>
      <c r="P17" s="142">
        <v>90</v>
      </c>
      <c r="Q17" s="143">
        <v>300</v>
      </c>
      <c r="R17" s="144">
        <v>600</v>
      </c>
    </row>
    <row r="18" spans="1:18" ht="15" customHeight="1" x14ac:dyDescent="0.25">
      <c r="A18" s="203" t="s">
        <v>112</v>
      </c>
      <c r="B18" s="203"/>
      <c r="C18" s="203"/>
      <c r="D18" s="204" t="s">
        <v>113</v>
      </c>
      <c r="E18" s="204"/>
      <c r="F18" s="204"/>
      <c r="G18" s="204" t="s">
        <v>112</v>
      </c>
      <c r="H18" s="204"/>
      <c r="I18" s="204"/>
      <c r="J18" s="205" t="s">
        <v>112</v>
      </c>
      <c r="K18" s="205"/>
      <c r="L18" s="205"/>
      <c r="M18" s="203" t="s">
        <v>112</v>
      </c>
      <c r="N18" s="203"/>
      <c r="O18" s="203"/>
      <c r="P18" s="206" t="s">
        <v>113</v>
      </c>
      <c r="Q18" s="206"/>
      <c r="R18" s="206"/>
    </row>
    <row r="19" spans="1:18" x14ac:dyDescent="0.25">
      <c r="A19" s="149"/>
      <c r="B19" s="150"/>
      <c r="C19" s="151"/>
      <c r="D19" s="150"/>
      <c r="E19" s="150"/>
      <c r="F19" s="151"/>
      <c r="G19" s="150" t="s">
        <v>114</v>
      </c>
      <c r="H19" s="150"/>
      <c r="I19" s="151" t="s">
        <v>115</v>
      </c>
      <c r="J19" s="150"/>
      <c r="K19" s="150"/>
      <c r="L19" s="152"/>
      <c r="M19" s="149"/>
      <c r="N19" s="150" t="s">
        <v>116</v>
      </c>
      <c r="O19" s="151" t="s">
        <v>117</v>
      </c>
      <c r="P19" s="150"/>
      <c r="Q19" s="150"/>
      <c r="R19" s="151"/>
    </row>
    <row r="20" spans="1:18" x14ac:dyDescent="0.25">
      <c r="A20" s="153" t="s">
        <v>118</v>
      </c>
      <c r="B20" s="154">
        <v>1</v>
      </c>
      <c r="C20" s="155">
        <v>0.2</v>
      </c>
      <c r="D20" s="154" t="s">
        <v>119</v>
      </c>
      <c r="E20" s="154">
        <v>1</v>
      </c>
      <c r="F20" s="155">
        <v>0.8</v>
      </c>
      <c r="G20" s="154" t="s">
        <v>120</v>
      </c>
      <c r="H20" s="154">
        <v>2</v>
      </c>
      <c r="I20" s="155" t="s">
        <v>121</v>
      </c>
      <c r="J20" s="154" t="s">
        <v>122</v>
      </c>
      <c r="K20" s="154">
        <v>2</v>
      </c>
      <c r="L20" s="156" t="s">
        <v>123</v>
      </c>
      <c r="M20" s="153" t="s">
        <v>124</v>
      </c>
      <c r="N20" s="154">
        <v>3</v>
      </c>
      <c r="O20" s="155" t="s">
        <v>125</v>
      </c>
      <c r="P20" s="154" t="s">
        <v>126</v>
      </c>
      <c r="Q20" s="154">
        <v>3</v>
      </c>
      <c r="R20" s="155" t="s">
        <v>127</v>
      </c>
    </row>
    <row r="21" spans="1:18" x14ac:dyDescent="0.25">
      <c r="A21" s="153" t="s">
        <v>128</v>
      </c>
      <c r="B21" s="154">
        <v>1</v>
      </c>
      <c r="C21" s="155">
        <v>1</v>
      </c>
      <c r="D21" s="154" t="s">
        <v>129</v>
      </c>
      <c r="E21" s="154">
        <v>2</v>
      </c>
      <c r="F21" s="155" t="s">
        <v>130</v>
      </c>
      <c r="G21" s="154" t="s">
        <v>131</v>
      </c>
      <c r="H21" s="154">
        <v>3</v>
      </c>
      <c r="I21" s="155" t="s">
        <v>132</v>
      </c>
      <c r="J21" s="154" t="s">
        <v>133</v>
      </c>
      <c r="K21" s="154">
        <v>4</v>
      </c>
      <c r="L21" s="156" t="s">
        <v>134</v>
      </c>
      <c r="M21" s="153" t="s">
        <v>135</v>
      </c>
      <c r="N21" s="154">
        <v>5</v>
      </c>
      <c r="O21" s="155" t="s">
        <v>136</v>
      </c>
      <c r="P21" s="154" t="s">
        <v>137</v>
      </c>
      <c r="Q21" s="154">
        <v>6</v>
      </c>
      <c r="R21" s="155" t="s">
        <v>138</v>
      </c>
    </row>
    <row r="22" spans="1:18" ht="14.25" customHeight="1" x14ac:dyDescent="0.25">
      <c r="A22" s="209" t="s">
        <v>139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</row>
    <row r="23" spans="1:18" ht="14.25" customHeight="1" x14ac:dyDescent="0.25">
      <c r="A23" s="157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8" ht="40.5" customHeight="1" x14ac:dyDescent="0.25">
      <c r="A24" s="210" t="s">
        <v>140</v>
      </c>
      <c r="B24" s="210"/>
      <c r="C24" s="210"/>
      <c r="D24" s="211" t="s">
        <v>141</v>
      </c>
      <c r="E24" s="211"/>
      <c r="F24" s="211"/>
      <c r="G24" s="208" t="s">
        <v>142</v>
      </c>
      <c r="H24" s="208"/>
      <c r="I24" s="208"/>
      <c r="J24" s="208" t="s">
        <v>143</v>
      </c>
      <c r="K24" s="208"/>
      <c r="L24" s="208"/>
      <c r="M24" s="208" t="s">
        <v>144</v>
      </c>
      <c r="N24" s="208"/>
      <c r="O24" s="208"/>
    </row>
    <row r="25" spans="1:18" x14ac:dyDescent="0.25">
      <c r="A25" s="124" t="s">
        <v>108</v>
      </c>
      <c r="B25" s="125" t="s">
        <v>109</v>
      </c>
      <c r="C25" s="126" t="s">
        <v>110</v>
      </c>
      <c r="D25" s="124" t="s">
        <v>108</v>
      </c>
      <c r="E25" s="125" t="s">
        <v>109</v>
      </c>
      <c r="F25" s="127" t="s">
        <v>145</v>
      </c>
      <c r="G25" s="124" t="s">
        <v>108</v>
      </c>
      <c r="H25" s="125" t="s">
        <v>109</v>
      </c>
      <c r="I25" s="127" t="s">
        <v>145</v>
      </c>
      <c r="J25" s="124" t="s">
        <v>108</v>
      </c>
      <c r="K25" s="125" t="s">
        <v>109</v>
      </c>
      <c r="L25" s="127" t="s">
        <v>145</v>
      </c>
      <c r="M25" s="124" t="s">
        <v>108</v>
      </c>
      <c r="N25" s="125" t="s">
        <v>109</v>
      </c>
      <c r="O25" s="127" t="s">
        <v>145</v>
      </c>
    </row>
    <row r="26" spans="1:18" x14ac:dyDescent="0.25">
      <c r="A26" s="131">
        <v>91</v>
      </c>
      <c r="B26" s="134">
        <v>303.33</v>
      </c>
      <c r="C26" s="135">
        <v>606.66999999999996</v>
      </c>
      <c r="D26" s="131">
        <v>106</v>
      </c>
      <c r="E26" s="132">
        <v>353.33</v>
      </c>
      <c r="F26" s="136">
        <v>706.67</v>
      </c>
      <c r="G26" s="131">
        <v>121</v>
      </c>
      <c r="H26" s="132">
        <f>E40+3.33</f>
        <v>403.33</v>
      </c>
      <c r="I26" s="136">
        <f>F40+6.67</f>
        <v>806.67</v>
      </c>
      <c r="J26" s="131">
        <v>136</v>
      </c>
      <c r="K26" s="132">
        <f>H40+3.33</f>
        <v>453.33</v>
      </c>
      <c r="L26" s="136">
        <f>I40+6.67</f>
        <v>906.67</v>
      </c>
      <c r="M26" s="131">
        <v>151</v>
      </c>
      <c r="N26" s="132">
        <f>K40+3.33</f>
        <v>503.33</v>
      </c>
      <c r="O26" s="136">
        <f>L40+6.67</f>
        <v>1006.67</v>
      </c>
    </row>
    <row r="27" spans="1:18" x14ac:dyDescent="0.25">
      <c r="A27" s="138">
        <v>92</v>
      </c>
      <c r="B27" s="134">
        <v>306.66000000000003</v>
      </c>
      <c r="C27" s="135">
        <v>613.34</v>
      </c>
      <c r="D27" s="138">
        <v>107</v>
      </c>
      <c r="E27" s="132">
        <v>356.66</v>
      </c>
      <c r="F27" s="136">
        <v>713.34</v>
      </c>
      <c r="G27" s="138">
        <v>122</v>
      </c>
      <c r="H27" s="132">
        <f t="shared" ref="H27:H39" si="0">H26+3.33</f>
        <v>406.65999999999997</v>
      </c>
      <c r="I27" s="136">
        <f t="shared" ref="I27:I39" si="1">I26+6.67</f>
        <v>813.33999999999992</v>
      </c>
      <c r="J27" s="138">
        <v>137</v>
      </c>
      <c r="K27" s="132">
        <f t="shared" ref="K27:K39" si="2">K26+3.33</f>
        <v>456.65999999999997</v>
      </c>
      <c r="L27" s="136">
        <f t="shared" ref="L27:L39" si="3">L26+6.67</f>
        <v>913.33999999999992</v>
      </c>
      <c r="M27" s="138">
        <v>152</v>
      </c>
      <c r="N27" s="132">
        <f t="shared" ref="N27:N39" si="4">N26+3.33</f>
        <v>506.65999999999997</v>
      </c>
      <c r="O27" s="136">
        <f t="shared" ref="O27:O39" si="5">O26+6.67</f>
        <v>1013.3399999999999</v>
      </c>
    </row>
    <row r="28" spans="1:18" x14ac:dyDescent="0.25">
      <c r="A28" s="138">
        <v>93</v>
      </c>
      <c r="B28" s="134">
        <v>309.99</v>
      </c>
      <c r="C28" s="135">
        <v>620.01</v>
      </c>
      <c r="D28" s="138">
        <v>108</v>
      </c>
      <c r="E28" s="132">
        <v>359.99</v>
      </c>
      <c r="F28" s="136">
        <v>720.01</v>
      </c>
      <c r="G28" s="131">
        <v>123</v>
      </c>
      <c r="H28" s="132">
        <f t="shared" si="0"/>
        <v>409.98999999999995</v>
      </c>
      <c r="I28" s="136">
        <f t="shared" si="1"/>
        <v>820.00999999999988</v>
      </c>
      <c r="J28" s="131">
        <v>138</v>
      </c>
      <c r="K28" s="132">
        <f t="shared" si="2"/>
        <v>459.98999999999995</v>
      </c>
      <c r="L28" s="136">
        <f t="shared" si="3"/>
        <v>920.00999999999988</v>
      </c>
      <c r="M28" s="131">
        <v>153</v>
      </c>
      <c r="N28" s="132">
        <f t="shared" si="4"/>
        <v>509.98999999999995</v>
      </c>
      <c r="O28" s="136">
        <f t="shared" si="5"/>
        <v>1020.0099999999999</v>
      </c>
    </row>
    <row r="29" spans="1:18" x14ac:dyDescent="0.25">
      <c r="A29" s="138">
        <v>94</v>
      </c>
      <c r="B29" s="134">
        <v>313.32</v>
      </c>
      <c r="C29" s="135">
        <v>626.67999999999995</v>
      </c>
      <c r="D29" s="138">
        <v>109</v>
      </c>
      <c r="E29" s="132">
        <v>363.32</v>
      </c>
      <c r="F29" s="136">
        <v>726.68</v>
      </c>
      <c r="G29" s="138">
        <v>124</v>
      </c>
      <c r="H29" s="132">
        <f t="shared" si="0"/>
        <v>413.31999999999994</v>
      </c>
      <c r="I29" s="136">
        <f t="shared" si="1"/>
        <v>826.67999999999984</v>
      </c>
      <c r="J29" s="138">
        <v>139</v>
      </c>
      <c r="K29" s="132">
        <f t="shared" si="2"/>
        <v>463.31999999999994</v>
      </c>
      <c r="L29" s="136">
        <f t="shared" si="3"/>
        <v>926.67999999999984</v>
      </c>
      <c r="M29" s="138">
        <v>154</v>
      </c>
      <c r="N29" s="132">
        <f t="shared" si="4"/>
        <v>513.31999999999994</v>
      </c>
      <c r="O29" s="136">
        <f t="shared" si="5"/>
        <v>1026.6799999999998</v>
      </c>
    </row>
    <row r="30" spans="1:18" x14ac:dyDescent="0.25">
      <c r="A30" s="138">
        <v>95</v>
      </c>
      <c r="B30" s="134">
        <v>316.64999999999998</v>
      </c>
      <c r="C30" s="135">
        <v>633.35</v>
      </c>
      <c r="D30" s="138">
        <v>110</v>
      </c>
      <c r="E30" s="132">
        <v>366.65</v>
      </c>
      <c r="F30" s="136">
        <v>733.35</v>
      </c>
      <c r="G30" s="131">
        <v>125</v>
      </c>
      <c r="H30" s="132">
        <f t="shared" si="0"/>
        <v>416.64999999999992</v>
      </c>
      <c r="I30" s="136">
        <f t="shared" si="1"/>
        <v>833.3499999999998</v>
      </c>
      <c r="J30" s="131">
        <v>140</v>
      </c>
      <c r="K30" s="132">
        <f t="shared" si="2"/>
        <v>466.64999999999992</v>
      </c>
      <c r="L30" s="136">
        <f t="shared" si="3"/>
        <v>933.3499999999998</v>
      </c>
      <c r="M30" s="131">
        <v>155</v>
      </c>
      <c r="N30" s="132">
        <f t="shared" si="4"/>
        <v>516.65</v>
      </c>
      <c r="O30" s="136">
        <f t="shared" si="5"/>
        <v>1033.3499999999999</v>
      </c>
    </row>
    <row r="31" spans="1:18" x14ac:dyDescent="0.25">
      <c r="A31" s="138">
        <v>96</v>
      </c>
      <c r="B31" s="134">
        <v>319.98</v>
      </c>
      <c r="C31" s="135">
        <v>640.02</v>
      </c>
      <c r="D31" s="138">
        <v>111</v>
      </c>
      <c r="E31" s="132">
        <v>369.98</v>
      </c>
      <c r="F31" s="136">
        <v>740.02</v>
      </c>
      <c r="G31" s="138">
        <v>126</v>
      </c>
      <c r="H31" s="132">
        <f t="shared" si="0"/>
        <v>419.9799999999999</v>
      </c>
      <c r="I31" s="136">
        <f t="shared" si="1"/>
        <v>840.01999999999975</v>
      </c>
      <c r="J31" s="138">
        <v>141</v>
      </c>
      <c r="K31" s="132">
        <f t="shared" si="2"/>
        <v>469.9799999999999</v>
      </c>
      <c r="L31" s="136">
        <f t="shared" si="3"/>
        <v>940.01999999999975</v>
      </c>
      <c r="M31" s="138">
        <v>156</v>
      </c>
      <c r="N31" s="132">
        <f t="shared" si="4"/>
        <v>519.98</v>
      </c>
      <c r="O31" s="136">
        <f t="shared" si="5"/>
        <v>1040.02</v>
      </c>
    </row>
    <row r="32" spans="1:18" x14ac:dyDescent="0.25">
      <c r="A32" s="138">
        <v>97</v>
      </c>
      <c r="B32" s="134">
        <v>323.31</v>
      </c>
      <c r="C32" s="135">
        <v>646.69000000000005</v>
      </c>
      <c r="D32" s="138">
        <v>112</v>
      </c>
      <c r="E32" s="132">
        <v>373.31</v>
      </c>
      <c r="F32" s="136">
        <v>746.69</v>
      </c>
      <c r="G32" s="131">
        <v>127</v>
      </c>
      <c r="H32" s="132">
        <f t="shared" si="0"/>
        <v>423.30999999999989</v>
      </c>
      <c r="I32" s="136">
        <f t="shared" si="1"/>
        <v>846.68999999999971</v>
      </c>
      <c r="J32" s="131">
        <v>142</v>
      </c>
      <c r="K32" s="132">
        <f t="shared" si="2"/>
        <v>473.30999999999989</v>
      </c>
      <c r="L32" s="136">
        <f t="shared" si="3"/>
        <v>946.68999999999971</v>
      </c>
      <c r="M32" s="131">
        <v>157</v>
      </c>
      <c r="N32" s="132">
        <f t="shared" si="4"/>
        <v>523.31000000000006</v>
      </c>
      <c r="O32" s="136">
        <f t="shared" si="5"/>
        <v>1046.69</v>
      </c>
    </row>
    <row r="33" spans="1:15" x14ac:dyDescent="0.25">
      <c r="A33" s="138">
        <v>98</v>
      </c>
      <c r="B33" s="134">
        <v>326.64</v>
      </c>
      <c r="C33" s="135">
        <v>653.36</v>
      </c>
      <c r="D33" s="138">
        <v>113</v>
      </c>
      <c r="E33" s="132">
        <v>376.64</v>
      </c>
      <c r="F33" s="136">
        <v>753.36</v>
      </c>
      <c r="G33" s="138">
        <v>128</v>
      </c>
      <c r="H33" s="132">
        <f t="shared" si="0"/>
        <v>426.63999999999987</v>
      </c>
      <c r="I33" s="136">
        <f t="shared" si="1"/>
        <v>853.35999999999967</v>
      </c>
      <c r="J33" s="138">
        <v>143</v>
      </c>
      <c r="K33" s="132">
        <f t="shared" si="2"/>
        <v>476.63999999999987</v>
      </c>
      <c r="L33" s="136">
        <f t="shared" si="3"/>
        <v>953.35999999999967</v>
      </c>
      <c r="M33" s="138">
        <v>158</v>
      </c>
      <c r="N33" s="132">
        <f t="shared" si="4"/>
        <v>526.6400000000001</v>
      </c>
      <c r="O33" s="136">
        <f t="shared" si="5"/>
        <v>1053.3600000000001</v>
      </c>
    </row>
    <row r="34" spans="1:15" x14ac:dyDescent="0.25">
      <c r="A34" s="138">
        <v>99</v>
      </c>
      <c r="B34" s="134">
        <v>329.97</v>
      </c>
      <c r="C34" s="135">
        <v>660.03</v>
      </c>
      <c r="D34" s="138">
        <v>114</v>
      </c>
      <c r="E34" s="132">
        <v>379.97</v>
      </c>
      <c r="F34" s="136">
        <v>760.03</v>
      </c>
      <c r="G34" s="131">
        <v>129</v>
      </c>
      <c r="H34" s="132">
        <f t="shared" si="0"/>
        <v>429.96999999999986</v>
      </c>
      <c r="I34" s="136">
        <f t="shared" si="1"/>
        <v>860.02999999999963</v>
      </c>
      <c r="J34" s="131">
        <v>144</v>
      </c>
      <c r="K34" s="132">
        <f t="shared" si="2"/>
        <v>479.96999999999986</v>
      </c>
      <c r="L34" s="136">
        <f t="shared" si="3"/>
        <v>960.02999999999963</v>
      </c>
      <c r="M34" s="131">
        <v>159</v>
      </c>
      <c r="N34" s="132">
        <f t="shared" si="4"/>
        <v>529.97000000000014</v>
      </c>
      <c r="O34" s="136">
        <f t="shared" si="5"/>
        <v>1060.0300000000002</v>
      </c>
    </row>
    <row r="35" spans="1:15" x14ac:dyDescent="0.25">
      <c r="A35" s="138">
        <v>100</v>
      </c>
      <c r="B35" s="134">
        <v>333.3</v>
      </c>
      <c r="C35" s="135">
        <v>666.7</v>
      </c>
      <c r="D35" s="138">
        <v>115</v>
      </c>
      <c r="E35" s="134">
        <v>383.3</v>
      </c>
      <c r="F35" s="136">
        <v>766.7</v>
      </c>
      <c r="G35" s="138">
        <v>130</v>
      </c>
      <c r="H35" s="132">
        <f t="shared" si="0"/>
        <v>433.29999999999984</v>
      </c>
      <c r="I35" s="136">
        <f t="shared" si="1"/>
        <v>866.69999999999959</v>
      </c>
      <c r="J35" s="138">
        <v>145</v>
      </c>
      <c r="K35" s="132">
        <f t="shared" si="2"/>
        <v>483.29999999999984</v>
      </c>
      <c r="L35" s="136">
        <f t="shared" si="3"/>
        <v>966.69999999999959</v>
      </c>
      <c r="M35" s="138">
        <v>160</v>
      </c>
      <c r="N35" s="132">
        <f t="shared" si="4"/>
        <v>533.30000000000018</v>
      </c>
      <c r="O35" s="136">
        <f t="shared" si="5"/>
        <v>1066.7000000000003</v>
      </c>
    </row>
    <row r="36" spans="1:15" x14ac:dyDescent="0.25">
      <c r="A36" s="138">
        <v>101</v>
      </c>
      <c r="B36" s="134">
        <v>336.63</v>
      </c>
      <c r="C36" s="135">
        <v>673.37</v>
      </c>
      <c r="D36" s="138">
        <v>116</v>
      </c>
      <c r="E36" s="132">
        <v>386.63</v>
      </c>
      <c r="F36" s="136">
        <v>773.37</v>
      </c>
      <c r="G36" s="131">
        <v>131</v>
      </c>
      <c r="H36" s="132">
        <f t="shared" si="0"/>
        <v>436.62999999999982</v>
      </c>
      <c r="I36" s="136">
        <f t="shared" si="1"/>
        <v>873.36999999999955</v>
      </c>
      <c r="J36" s="131">
        <v>146</v>
      </c>
      <c r="K36" s="132">
        <f t="shared" si="2"/>
        <v>486.62999999999982</v>
      </c>
      <c r="L36" s="136">
        <f t="shared" si="3"/>
        <v>973.36999999999955</v>
      </c>
      <c r="M36" s="131">
        <v>161</v>
      </c>
      <c r="N36" s="132">
        <f t="shared" si="4"/>
        <v>536.63000000000022</v>
      </c>
      <c r="O36" s="136">
        <f t="shared" si="5"/>
        <v>1073.3700000000003</v>
      </c>
    </row>
    <row r="37" spans="1:15" x14ac:dyDescent="0.25">
      <c r="A37" s="138">
        <v>102</v>
      </c>
      <c r="B37" s="134">
        <v>339.96</v>
      </c>
      <c r="C37" s="135">
        <v>680.04</v>
      </c>
      <c r="D37" s="138">
        <v>117</v>
      </c>
      <c r="E37" s="132">
        <v>389.96</v>
      </c>
      <c r="F37" s="136">
        <v>780.04</v>
      </c>
      <c r="G37" s="138">
        <v>132</v>
      </c>
      <c r="H37" s="132">
        <f t="shared" si="0"/>
        <v>439.95999999999981</v>
      </c>
      <c r="I37" s="136">
        <f t="shared" si="1"/>
        <v>880.03999999999951</v>
      </c>
      <c r="J37" s="138">
        <v>147</v>
      </c>
      <c r="K37" s="132">
        <f t="shared" si="2"/>
        <v>489.95999999999981</v>
      </c>
      <c r="L37" s="136">
        <f t="shared" si="3"/>
        <v>980.03999999999951</v>
      </c>
      <c r="M37" s="138">
        <v>162</v>
      </c>
      <c r="N37" s="132">
        <f t="shared" si="4"/>
        <v>539.96000000000026</v>
      </c>
      <c r="O37" s="136">
        <f t="shared" si="5"/>
        <v>1080.0400000000004</v>
      </c>
    </row>
    <row r="38" spans="1:15" x14ac:dyDescent="0.25">
      <c r="A38" s="138">
        <v>103</v>
      </c>
      <c r="B38" s="134">
        <v>343.29</v>
      </c>
      <c r="C38" s="135">
        <v>686.71</v>
      </c>
      <c r="D38" s="138">
        <v>118</v>
      </c>
      <c r="E38" s="132">
        <v>393.29</v>
      </c>
      <c r="F38" s="136">
        <v>786.70999999999901</v>
      </c>
      <c r="G38" s="131">
        <v>133</v>
      </c>
      <c r="H38" s="132">
        <f t="shared" si="0"/>
        <v>443.28999999999979</v>
      </c>
      <c r="I38" s="136">
        <f t="shared" si="1"/>
        <v>886.70999999999947</v>
      </c>
      <c r="J38" s="131">
        <v>148</v>
      </c>
      <c r="K38" s="132">
        <f t="shared" si="2"/>
        <v>493.28999999999979</v>
      </c>
      <c r="L38" s="136">
        <f t="shared" si="3"/>
        <v>986.70999999999947</v>
      </c>
      <c r="M38" s="131">
        <v>163</v>
      </c>
      <c r="N38" s="132">
        <f t="shared" si="4"/>
        <v>543.2900000000003</v>
      </c>
      <c r="O38" s="136">
        <f t="shared" si="5"/>
        <v>1086.7100000000005</v>
      </c>
    </row>
    <row r="39" spans="1:15" x14ac:dyDescent="0.25">
      <c r="A39" s="138">
        <v>104</v>
      </c>
      <c r="B39" s="134">
        <v>346.62</v>
      </c>
      <c r="C39" s="135">
        <v>693.38</v>
      </c>
      <c r="D39" s="138">
        <v>119</v>
      </c>
      <c r="E39" s="132">
        <v>396.62</v>
      </c>
      <c r="F39" s="136">
        <v>793.37999999999897</v>
      </c>
      <c r="G39" s="138">
        <v>134</v>
      </c>
      <c r="H39" s="132">
        <f t="shared" si="0"/>
        <v>446.61999999999978</v>
      </c>
      <c r="I39" s="136">
        <f t="shared" si="1"/>
        <v>893.37999999999943</v>
      </c>
      <c r="J39" s="138">
        <v>149</v>
      </c>
      <c r="K39" s="132">
        <f t="shared" si="2"/>
        <v>496.61999999999978</v>
      </c>
      <c r="L39" s="136">
        <f t="shared" si="3"/>
        <v>993.37999999999943</v>
      </c>
      <c r="M39" s="138">
        <v>164</v>
      </c>
      <c r="N39" s="132">
        <f t="shared" si="4"/>
        <v>546.62000000000035</v>
      </c>
      <c r="O39" s="136">
        <f t="shared" si="5"/>
        <v>1093.3800000000006</v>
      </c>
    </row>
    <row r="40" spans="1:15" x14ac:dyDescent="0.25">
      <c r="A40" s="145">
        <v>105</v>
      </c>
      <c r="B40" s="146">
        <v>350</v>
      </c>
      <c r="C40" s="147">
        <v>700</v>
      </c>
      <c r="D40" s="145">
        <v>120</v>
      </c>
      <c r="E40" s="143">
        <v>400</v>
      </c>
      <c r="F40" s="148">
        <v>800</v>
      </c>
      <c r="G40" s="131">
        <v>135</v>
      </c>
      <c r="H40" s="132">
        <v>450</v>
      </c>
      <c r="I40" s="136">
        <v>900</v>
      </c>
      <c r="J40" s="131">
        <v>150</v>
      </c>
      <c r="K40" s="132">
        <v>500</v>
      </c>
      <c r="L40" s="136">
        <v>1000</v>
      </c>
      <c r="M40" s="131">
        <v>165</v>
      </c>
      <c r="N40" s="132">
        <v>550</v>
      </c>
      <c r="O40" s="136">
        <v>1100</v>
      </c>
    </row>
    <row r="41" spans="1:15" ht="15" customHeight="1" x14ac:dyDescent="0.25">
      <c r="A41" s="212" t="s">
        <v>112</v>
      </c>
      <c r="B41" s="212"/>
      <c r="C41" s="212"/>
      <c r="D41" s="213" t="s">
        <v>112</v>
      </c>
      <c r="E41" s="213"/>
      <c r="F41" s="213"/>
      <c r="G41" s="213" t="s">
        <v>112</v>
      </c>
      <c r="H41" s="213"/>
      <c r="I41" s="213"/>
      <c r="J41" s="213" t="s">
        <v>112</v>
      </c>
      <c r="K41" s="213"/>
      <c r="L41" s="213"/>
      <c r="M41" s="213" t="s">
        <v>112</v>
      </c>
      <c r="N41" s="213"/>
      <c r="O41" s="213"/>
    </row>
    <row r="42" spans="1:15" x14ac:dyDescent="0.25">
      <c r="A42" s="150"/>
      <c r="B42" s="150" t="s">
        <v>146</v>
      </c>
      <c r="C42" s="151" t="s">
        <v>117</v>
      </c>
      <c r="D42" s="150"/>
      <c r="E42" s="150"/>
      <c r="F42" s="152"/>
      <c r="G42" s="150"/>
      <c r="H42" s="150" t="s">
        <v>147</v>
      </c>
      <c r="I42" s="151" t="s">
        <v>117</v>
      </c>
      <c r="J42" s="150"/>
      <c r="K42" s="150"/>
      <c r="L42" s="151"/>
      <c r="M42" s="150"/>
      <c r="N42" s="150" t="s">
        <v>148</v>
      </c>
      <c r="O42" s="151" t="s">
        <v>117</v>
      </c>
    </row>
    <row r="43" spans="1:15" x14ac:dyDescent="0.25">
      <c r="A43" s="154" t="s">
        <v>149</v>
      </c>
      <c r="B43" s="154">
        <v>4</v>
      </c>
      <c r="C43" s="155" t="s">
        <v>150</v>
      </c>
      <c r="D43" s="154" t="s">
        <v>151</v>
      </c>
      <c r="E43" s="154">
        <v>4</v>
      </c>
      <c r="F43" s="156" t="s">
        <v>152</v>
      </c>
      <c r="G43" s="154" t="s">
        <v>153</v>
      </c>
      <c r="H43" s="154">
        <v>5</v>
      </c>
      <c r="I43" s="156" t="s">
        <v>152</v>
      </c>
      <c r="J43" s="154" t="s">
        <v>154</v>
      </c>
      <c r="K43" s="154">
        <v>5</v>
      </c>
      <c r="L43" s="156" t="s">
        <v>136</v>
      </c>
      <c r="M43" s="154" t="s">
        <v>155</v>
      </c>
      <c r="N43" s="154">
        <v>6</v>
      </c>
      <c r="O43" s="156" t="s">
        <v>136</v>
      </c>
    </row>
    <row r="44" spans="1:15" x14ac:dyDescent="0.25">
      <c r="A44" s="154" t="s">
        <v>156</v>
      </c>
      <c r="B44" s="154">
        <v>7</v>
      </c>
      <c r="C44" s="155" t="s">
        <v>157</v>
      </c>
      <c r="D44" s="154" t="s">
        <v>158</v>
      </c>
      <c r="E44" s="154">
        <v>8</v>
      </c>
      <c r="F44" s="156" t="s">
        <v>159</v>
      </c>
      <c r="G44" s="154" t="s">
        <v>160</v>
      </c>
      <c r="H44" s="154">
        <v>9</v>
      </c>
      <c r="I44" s="156" t="s">
        <v>161</v>
      </c>
      <c r="J44" s="154" t="s">
        <v>162</v>
      </c>
      <c r="K44" s="154">
        <v>10</v>
      </c>
      <c r="L44" s="156" t="s">
        <v>163</v>
      </c>
      <c r="M44" s="154" t="s">
        <v>164</v>
      </c>
      <c r="N44" s="154">
        <v>11</v>
      </c>
      <c r="O44" s="156" t="s">
        <v>165</v>
      </c>
    </row>
    <row r="45" spans="1:15" ht="14.25" customHeight="1" x14ac:dyDescent="0.25">
      <c r="A45" s="209" t="s">
        <v>139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</row>
  </sheetData>
  <sheetProtection algorithmName="SHA-512" hashValue="5qTRiLjA/MXqecUwbl9NflnNe0gE4ZK2hc5QsdRI0Lap/afR17Ih9EOjYf6IOd3m4PjOLo3dAtR0ePAwwfCGqg==" saltValue="GopBshTqT2tQxrZuOZtadQ==" spinCount="100000" sheet="1" objects="1" scenarios="1"/>
  <mergeCells count="24">
    <mergeCell ref="A45:O45"/>
    <mergeCell ref="A41:C41"/>
    <mergeCell ref="D41:F41"/>
    <mergeCell ref="G41:I41"/>
    <mergeCell ref="J41:L41"/>
    <mergeCell ref="M41:O41"/>
    <mergeCell ref="A22:O22"/>
    <mergeCell ref="A24:C24"/>
    <mergeCell ref="D24:F24"/>
    <mergeCell ref="G24:I24"/>
    <mergeCell ref="J24:L24"/>
    <mergeCell ref="M24:O24"/>
    <mergeCell ref="P1:R1"/>
    <mergeCell ref="A18:C18"/>
    <mergeCell ref="D18:F18"/>
    <mergeCell ref="G18:I18"/>
    <mergeCell ref="J18:L18"/>
    <mergeCell ref="M18:O18"/>
    <mergeCell ref="P18:R18"/>
    <mergeCell ref="A1:C1"/>
    <mergeCell ref="D1:F1"/>
    <mergeCell ref="G1:I1"/>
    <mergeCell ref="J1:L1"/>
    <mergeCell ref="M1:O1"/>
  </mergeCells>
  <pageMargins left="0.70833333333333304" right="0.70833333333333304" top="1.5361111111111101" bottom="0.74861111111111101" header="0.31527777777777799" footer="0.31527777777777799"/>
  <pageSetup paperSize="9" scale="89" orientation="landscape" horizontalDpi="300" verticalDpi="300"/>
  <headerFooter>
    <oddHeader>&amp;R&amp;A</oddHeader>
    <oddFooter>&amp;Rpáxina &amp;P de &amp;N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P1"/>
  <sheetViews>
    <sheetView topLeftCell="C1" zoomScale="110" zoomScaleNormal="110" workbookViewId="0">
      <selection activeCell="C1" sqref="C1"/>
    </sheetView>
  </sheetViews>
  <sheetFormatPr baseColWidth="10" defaultColWidth="8.85546875" defaultRowHeight="12.75" customHeight="1" x14ac:dyDescent="0.2"/>
  <cols>
    <col min="1" max="15" width="8.85546875" style="158"/>
    <col min="16" max="16" width="8.85546875" style="159"/>
    <col min="17" max="16384" width="8.85546875" style="158"/>
  </cols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Datos da solicitude</vt:lpstr>
      <vt:lpstr>formula</vt:lpstr>
      <vt:lpstr>despregables</vt:lpstr>
      <vt:lpstr>composición UAAP</vt:lpstr>
      <vt:lpstr>Hoja1</vt:lpstr>
      <vt:lpstr>'Datos da solicitude'!Área_de_impresión</vt:lpstr>
      <vt:lpstr>'Datos da solicitude'!SUBCEE_Datos1</vt:lpstr>
      <vt:lpstr>'Datos da solicitude'!SUBCEE_Datos2</vt:lpstr>
      <vt:lpstr>'Datos da solicitude'!SUBCEE_Datos3</vt:lpstr>
      <vt:lpstr>'Datos da solicitude'!SUBCEE_DatosTotales1</vt:lpstr>
      <vt:lpstr>'Datos da solicitude'!SUBCEE_DatosTotales2</vt:lpstr>
      <vt:lpstr>'Datos da solicitude'!Títulos_a_imprimir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Xunta</dc:creator>
  <dc:description/>
  <cp:lastModifiedBy>Usuario de Windows</cp:lastModifiedBy>
  <cp:revision>14</cp:revision>
  <cp:lastPrinted>2025-05-28T10:56:31Z</cp:lastPrinted>
  <dcterms:created xsi:type="dcterms:W3CDTF">2018-10-17T11:06:37Z</dcterms:created>
  <dcterms:modified xsi:type="dcterms:W3CDTF">2026-05-13T10:34:48Z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